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-15" windowWidth="12120" windowHeight="10095" activeTab="6"/>
  </bookViews>
  <sheets>
    <sheet name="2" sheetId="1" r:id="rId1"/>
    <sheet name="3" sheetId="11" r:id="rId2"/>
    <sheet name="4" sheetId="9" r:id="rId3"/>
    <sheet name="5" sheetId="10" r:id="rId4"/>
    <sheet name="6" sheetId="6" r:id="rId5"/>
    <sheet name="7" sheetId="15" r:id="rId6"/>
    <sheet name="8" sheetId="13" r:id="rId7"/>
  </sheets>
  <definedNames>
    <definedName name="_xlnm._FilterDatabase" localSheetId="0" hidden="1">'2'!$A$12:$V$140</definedName>
    <definedName name="_xlnm._FilterDatabase" localSheetId="2" hidden="1">'4'!$A$15:$Y$311</definedName>
    <definedName name="_xlnm._FilterDatabase" localSheetId="3" hidden="1">'5'!$A$11:$W$227</definedName>
    <definedName name="_xlnm._FilterDatabase" localSheetId="5" hidden="1">'7'!$A$11:$V$86</definedName>
    <definedName name="_xlnm._FilterDatabase" localSheetId="6" hidden="1">'8'!$A$11:$Y$486</definedName>
    <definedName name="_xlnm.Print_Area" localSheetId="2">'4'!$A$1:$X$312</definedName>
    <definedName name="_xlnm.Print_Area" localSheetId="3">'5'!$A$1:$V$228</definedName>
  </definedNames>
  <calcPr calcId="124519"/>
</workbook>
</file>

<file path=xl/calcChain.xml><?xml version="1.0" encoding="utf-8"?>
<calcChain xmlns="http://schemas.openxmlformats.org/spreadsheetml/2006/main">
  <c r="T138" i="11"/>
  <c r="Q138"/>
  <c r="P138"/>
  <c r="O138"/>
  <c r="K138"/>
  <c r="N138"/>
  <c r="H138"/>
  <c r="E138"/>
  <c r="T137"/>
  <c r="Q137"/>
  <c r="P137"/>
  <c r="O137"/>
  <c r="K137"/>
  <c r="N137"/>
  <c r="H137"/>
  <c r="E137"/>
  <c r="T136"/>
  <c r="Q136"/>
  <c r="P136"/>
  <c r="O136"/>
  <c r="K136"/>
  <c r="N136"/>
  <c r="H136"/>
  <c r="E136"/>
  <c r="V134"/>
  <c r="U134"/>
  <c r="T134"/>
  <c r="S134"/>
  <c r="R134"/>
  <c r="Q134"/>
  <c r="M134"/>
  <c r="P134"/>
  <c r="L134"/>
  <c r="K134"/>
  <c r="N134"/>
  <c r="J134"/>
  <c r="I134"/>
  <c r="O134"/>
  <c r="H134"/>
  <c r="G134"/>
  <c r="F134"/>
  <c r="E134"/>
  <c r="T133"/>
  <c r="Q133"/>
  <c r="P133"/>
  <c r="O133"/>
  <c r="K133"/>
  <c r="N133"/>
  <c r="H133"/>
  <c r="E133"/>
  <c r="T132"/>
  <c r="Q132"/>
  <c r="P132"/>
  <c r="O132"/>
  <c r="K132"/>
  <c r="N132"/>
  <c r="H132"/>
  <c r="E132"/>
  <c r="V130"/>
  <c r="U130"/>
  <c r="T130"/>
  <c r="S130"/>
  <c r="Q130"/>
  <c r="R130"/>
  <c r="M130"/>
  <c r="P130"/>
  <c r="L130"/>
  <c r="K130"/>
  <c r="J130"/>
  <c r="I130"/>
  <c r="O130"/>
  <c r="G130"/>
  <c r="E130"/>
  <c r="F130"/>
  <c r="T129"/>
  <c r="Q129"/>
  <c r="P129"/>
  <c r="O129"/>
  <c r="K129"/>
  <c r="N129"/>
  <c r="H129"/>
  <c r="E129"/>
  <c r="T128"/>
  <c r="Q128"/>
  <c r="P128"/>
  <c r="O128"/>
  <c r="K128"/>
  <c r="N128"/>
  <c r="H128"/>
  <c r="E128"/>
  <c r="V126"/>
  <c r="U126"/>
  <c r="T126"/>
  <c r="S126"/>
  <c r="R126"/>
  <c r="Q126"/>
  <c r="M126"/>
  <c r="P126"/>
  <c r="L126"/>
  <c r="K126"/>
  <c r="J126"/>
  <c r="I126"/>
  <c r="O126"/>
  <c r="G126"/>
  <c r="F126"/>
  <c r="E126"/>
  <c r="T125"/>
  <c r="Q125"/>
  <c r="P125"/>
  <c r="O125"/>
  <c r="K125"/>
  <c r="N125"/>
  <c r="H125"/>
  <c r="E125"/>
  <c r="T124"/>
  <c r="Q124"/>
  <c r="P124"/>
  <c r="O124"/>
  <c r="K124"/>
  <c r="N124"/>
  <c r="H124"/>
  <c r="E124"/>
  <c r="V122"/>
  <c r="U122"/>
  <c r="T122"/>
  <c r="S122"/>
  <c r="R122"/>
  <c r="Q122"/>
  <c r="M122"/>
  <c r="P122"/>
  <c r="L122"/>
  <c r="K122"/>
  <c r="J122"/>
  <c r="I122"/>
  <c r="O122"/>
  <c r="G122"/>
  <c r="F122"/>
  <c r="E122"/>
  <c r="T121"/>
  <c r="Q121"/>
  <c r="P121"/>
  <c r="O121"/>
  <c r="K121"/>
  <c r="N121"/>
  <c r="H121"/>
  <c r="E121"/>
  <c r="T120"/>
  <c r="Q120"/>
  <c r="P120"/>
  <c r="O120"/>
  <c r="K120"/>
  <c r="N120"/>
  <c r="H120"/>
  <c r="E120"/>
  <c r="T119"/>
  <c r="Q119"/>
  <c r="P119"/>
  <c r="O119"/>
  <c r="K119"/>
  <c r="N119"/>
  <c r="H119"/>
  <c r="E119"/>
  <c r="T118"/>
  <c r="Q118"/>
  <c r="P118"/>
  <c r="O118"/>
  <c r="K118"/>
  <c r="N118"/>
  <c r="H118"/>
  <c r="E118"/>
  <c r="T117"/>
  <c r="Q117"/>
  <c r="P117"/>
  <c r="O117"/>
  <c r="K117"/>
  <c r="N117"/>
  <c r="H117"/>
  <c r="E117"/>
  <c r="T116"/>
  <c r="Q116"/>
  <c r="P116"/>
  <c r="O116"/>
  <c r="K116"/>
  <c r="N116"/>
  <c r="H116"/>
  <c r="E116"/>
  <c r="T115"/>
  <c r="Q115"/>
  <c r="P115"/>
  <c r="O115"/>
  <c r="K115"/>
  <c r="N115"/>
  <c r="H115"/>
  <c r="E115"/>
  <c r="T114"/>
  <c r="Q114"/>
  <c r="P114"/>
  <c r="O114"/>
  <c r="K114"/>
  <c r="N114"/>
  <c r="H114"/>
  <c r="E114"/>
  <c r="T113"/>
  <c r="Q113"/>
  <c r="P113"/>
  <c r="O113"/>
  <c r="K113"/>
  <c r="N113"/>
  <c r="H113"/>
  <c r="E113"/>
  <c r="T112"/>
  <c r="Q112"/>
  <c r="P112"/>
  <c r="O112"/>
  <c r="K112"/>
  <c r="N112"/>
  <c r="H112"/>
  <c r="E112"/>
  <c r="T111"/>
  <c r="Q111"/>
  <c r="P111"/>
  <c r="O111"/>
  <c r="K111"/>
  <c r="N111"/>
  <c r="H111"/>
  <c r="E111"/>
  <c r="T110"/>
  <c r="Q110"/>
  <c r="P110"/>
  <c r="O110"/>
  <c r="K110"/>
  <c r="N110"/>
  <c r="H110"/>
  <c r="E110"/>
  <c r="T109"/>
  <c r="Q109"/>
  <c r="P109"/>
  <c r="O109"/>
  <c r="K109"/>
  <c r="N109"/>
  <c r="H109"/>
  <c r="E109"/>
  <c r="T108"/>
  <c r="Q108"/>
  <c r="P108"/>
  <c r="O108"/>
  <c r="K108"/>
  <c r="N108"/>
  <c r="H108"/>
  <c r="E108"/>
  <c r="T107"/>
  <c r="Q107"/>
  <c r="P107"/>
  <c r="O107"/>
  <c r="K107"/>
  <c r="N107"/>
  <c r="H107"/>
  <c r="E107"/>
  <c r="T106"/>
  <c r="Q106"/>
  <c r="P106"/>
  <c r="O106"/>
  <c r="K106"/>
  <c r="N106"/>
  <c r="H106"/>
  <c r="E106"/>
  <c r="T105"/>
  <c r="Q105"/>
  <c r="P105"/>
  <c r="O105"/>
  <c r="K105"/>
  <c r="N105"/>
  <c r="H105"/>
  <c r="E105"/>
  <c r="T104"/>
  <c r="Q104"/>
  <c r="P104"/>
  <c r="O104"/>
  <c r="K104"/>
  <c r="N104"/>
  <c r="H104"/>
  <c r="E104"/>
  <c r="T103"/>
  <c r="Q103"/>
  <c r="P103"/>
  <c r="O103"/>
  <c r="K103"/>
  <c r="N103"/>
  <c r="H103"/>
  <c r="E103"/>
  <c r="T102"/>
  <c r="Q102"/>
  <c r="P102"/>
  <c r="O102"/>
  <c r="K102"/>
  <c r="N102"/>
  <c r="H102"/>
  <c r="E102"/>
  <c r="T101"/>
  <c r="Q101"/>
  <c r="P101"/>
  <c r="O101"/>
  <c r="K101"/>
  <c r="N101"/>
  <c r="H101"/>
  <c r="E101"/>
  <c r="T100"/>
  <c r="Q100"/>
  <c r="P100"/>
  <c r="O100"/>
  <c r="K100"/>
  <c r="N100"/>
  <c r="H100"/>
  <c r="E100"/>
  <c r="V98"/>
  <c r="U98"/>
  <c r="T98"/>
  <c r="S98"/>
  <c r="Q98"/>
  <c r="R98"/>
  <c r="M98"/>
  <c r="P98"/>
  <c r="L98"/>
  <c r="K98"/>
  <c r="J98"/>
  <c r="I98"/>
  <c r="O98"/>
  <c r="G98"/>
  <c r="F98"/>
  <c r="E98"/>
  <c r="V96"/>
  <c r="U96"/>
  <c r="T96"/>
  <c r="S96"/>
  <c r="R96"/>
  <c r="Q96"/>
  <c r="M96"/>
  <c r="K96"/>
  <c r="L96"/>
  <c r="J96"/>
  <c r="I96"/>
  <c r="O96"/>
  <c r="G96"/>
  <c r="F96"/>
  <c r="E96"/>
  <c r="T95"/>
  <c r="Q95"/>
  <c r="P95"/>
  <c r="O95"/>
  <c r="K95"/>
  <c r="N95"/>
  <c r="H95"/>
  <c r="E95"/>
  <c r="T94"/>
  <c r="Q94"/>
  <c r="P94"/>
  <c r="O94"/>
  <c r="K94"/>
  <c r="N94"/>
  <c r="H94"/>
  <c r="E94"/>
  <c r="T93"/>
  <c r="Q93"/>
  <c r="P93"/>
  <c r="O93"/>
  <c r="K93"/>
  <c r="N93"/>
  <c r="H93"/>
  <c r="E93"/>
  <c r="V91"/>
  <c r="U91"/>
  <c r="T91"/>
  <c r="S91"/>
  <c r="Q91"/>
  <c r="R91"/>
  <c r="M91"/>
  <c r="P91"/>
  <c r="L91"/>
  <c r="K91"/>
  <c r="J91"/>
  <c r="I91"/>
  <c r="O91"/>
  <c r="G91"/>
  <c r="E91"/>
  <c r="F91"/>
  <c r="T90"/>
  <c r="Q90"/>
  <c r="P90"/>
  <c r="O90"/>
  <c r="K90"/>
  <c r="N90"/>
  <c r="H90"/>
  <c r="E90"/>
  <c r="T89"/>
  <c r="Q89"/>
  <c r="P89"/>
  <c r="O89"/>
  <c r="K89"/>
  <c r="N89"/>
  <c r="H89"/>
  <c r="E89"/>
  <c r="T88"/>
  <c r="Q88"/>
  <c r="P88"/>
  <c r="O88"/>
  <c r="K88"/>
  <c r="N88"/>
  <c r="H88"/>
  <c r="E88"/>
  <c r="T87"/>
  <c r="Q87"/>
  <c r="P87"/>
  <c r="O87"/>
  <c r="K87"/>
  <c r="N87"/>
  <c r="H87"/>
  <c r="E87"/>
  <c r="V85"/>
  <c r="U85"/>
  <c r="T85"/>
  <c r="S85"/>
  <c r="Q85"/>
  <c r="R85"/>
  <c r="M85"/>
  <c r="P85"/>
  <c r="L85"/>
  <c r="K85"/>
  <c r="J85"/>
  <c r="I85"/>
  <c r="O85"/>
  <c r="G85"/>
  <c r="E85"/>
  <c r="F85"/>
  <c r="T84"/>
  <c r="Q84"/>
  <c r="P84"/>
  <c r="O84"/>
  <c r="K84"/>
  <c r="N84"/>
  <c r="H84"/>
  <c r="E84"/>
  <c r="V82"/>
  <c r="U82"/>
  <c r="T82"/>
  <c r="S82"/>
  <c r="S78"/>
  <c r="S11"/>
  <c r="R82"/>
  <c r="Q82"/>
  <c r="M82"/>
  <c r="P82"/>
  <c r="L82"/>
  <c r="K82"/>
  <c r="J82"/>
  <c r="I82"/>
  <c r="O82"/>
  <c r="G82"/>
  <c r="G78"/>
  <c r="G11"/>
  <c r="F82"/>
  <c r="E82"/>
  <c r="P81"/>
  <c r="O81"/>
  <c r="N81"/>
  <c r="V80"/>
  <c r="U80"/>
  <c r="T80"/>
  <c r="S80"/>
  <c r="R80"/>
  <c r="Q80"/>
  <c r="Q78"/>
  <c r="M80"/>
  <c r="L80"/>
  <c r="O80"/>
  <c r="J80"/>
  <c r="P80"/>
  <c r="I80"/>
  <c r="H80"/>
  <c r="G80"/>
  <c r="F80"/>
  <c r="E80"/>
  <c r="E78"/>
  <c r="V78"/>
  <c r="R78"/>
  <c r="L78"/>
  <c r="J78"/>
  <c r="F78"/>
  <c r="T77"/>
  <c r="Q77"/>
  <c r="P77"/>
  <c r="O77"/>
  <c r="K77"/>
  <c r="H77"/>
  <c r="N77"/>
  <c r="E77"/>
  <c r="T76"/>
  <c r="S76"/>
  <c r="Q76"/>
  <c r="O76"/>
  <c r="M76"/>
  <c r="P76"/>
  <c r="H76"/>
  <c r="E76"/>
  <c r="V74"/>
  <c r="T74"/>
  <c r="U74"/>
  <c r="S74"/>
  <c r="R74"/>
  <c r="Q74"/>
  <c r="L74"/>
  <c r="O74"/>
  <c r="J74"/>
  <c r="H74"/>
  <c r="I74"/>
  <c r="G74"/>
  <c r="F74"/>
  <c r="E74"/>
  <c r="T73"/>
  <c r="Q73"/>
  <c r="P73"/>
  <c r="O73"/>
  <c r="K73"/>
  <c r="H73"/>
  <c r="N73"/>
  <c r="E73"/>
  <c r="T72"/>
  <c r="Q72"/>
  <c r="P72"/>
  <c r="O72"/>
  <c r="K72"/>
  <c r="H72"/>
  <c r="N72"/>
  <c r="E72"/>
  <c r="T71"/>
  <c r="Q71"/>
  <c r="P71"/>
  <c r="O71"/>
  <c r="K71"/>
  <c r="H71"/>
  <c r="N71"/>
  <c r="E71"/>
  <c r="T70"/>
  <c r="Q70"/>
  <c r="P70"/>
  <c r="O70"/>
  <c r="K70"/>
  <c r="H70"/>
  <c r="N70"/>
  <c r="E70"/>
  <c r="V69"/>
  <c r="U69"/>
  <c r="T69"/>
  <c r="S69"/>
  <c r="R69"/>
  <c r="Q69"/>
  <c r="P69"/>
  <c r="M69"/>
  <c r="L69"/>
  <c r="L66"/>
  <c r="J69"/>
  <c r="I69"/>
  <c r="H69"/>
  <c r="G69"/>
  <c r="F69"/>
  <c r="E69"/>
  <c r="T68"/>
  <c r="Q68"/>
  <c r="P68"/>
  <c r="O68"/>
  <c r="N68"/>
  <c r="K68"/>
  <c r="H68"/>
  <c r="E68"/>
  <c r="V66"/>
  <c r="T66"/>
  <c r="U66"/>
  <c r="S66"/>
  <c r="R66"/>
  <c r="Q66"/>
  <c r="M66"/>
  <c r="J66"/>
  <c r="P66"/>
  <c r="I66"/>
  <c r="G66"/>
  <c r="F66"/>
  <c r="E66"/>
  <c r="T65"/>
  <c r="Q65"/>
  <c r="P65"/>
  <c r="O65"/>
  <c r="K65"/>
  <c r="H65"/>
  <c r="N65"/>
  <c r="E65"/>
  <c r="V63"/>
  <c r="U63"/>
  <c r="T63"/>
  <c r="S63"/>
  <c r="R63"/>
  <c r="Q63"/>
  <c r="P63"/>
  <c r="M63"/>
  <c r="L63"/>
  <c r="O63"/>
  <c r="J63"/>
  <c r="I63"/>
  <c r="H63"/>
  <c r="G63"/>
  <c r="F63"/>
  <c r="E63"/>
  <c r="T62"/>
  <c r="Q62"/>
  <c r="P62"/>
  <c r="O62"/>
  <c r="N62"/>
  <c r="K62"/>
  <c r="H62"/>
  <c r="E62"/>
  <c r="V60"/>
  <c r="T60"/>
  <c r="U60"/>
  <c r="S60"/>
  <c r="R60"/>
  <c r="Q60"/>
  <c r="M60"/>
  <c r="L60"/>
  <c r="O60"/>
  <c r="J60"/>
  <c r="P60"/>
  <c r="I60"/>
  <c r="G60"/>
  <c r="F60"/>
  <c r="E60"/>
  <c r="T59"/>
  <c r="Q59"/>
  <c r="P59"/>
  <c r="O59"/>
  <c r="K59"/>
  <c r="H59"/>
  <c r="N59"/>
  <c r="E59"/>
  <c r="V58"/>
  <c r="U58"/>
  <c r="T58"/>
  <c r="S58"/>
  <c r="R58"/>
  <c r="Q58"/>
  <c r="P58"/>
  <c r="M58"/>
  <c r="L58"/>
  <c r="O58"/>
  <c r="J58"/>
  <c r="I58"/>
  <c r="H58"/>
  <c r="G58"/>
  <c r="F58"/>
  <c r="E58"/>
  <c r="T57"/>
  <c r="Q57"/>
  <c r="P57"/>
  <c r="O57"/>
  <c r="N57"/>
  <c r="K57"/>
  <c r="H57"/>
  <c r="E57"/>
  <c r="V56"/>
  <c r="T56"/>
  <c r="U56"/>
  <c r="S56"/>
  <c r="R56"/>
  <c r="R54"/>
  <c r="Q54"/>
  <c r="M56"/>
  <c r="L56"/>
  <c r="O56"/>
  <c r="J56"/>
  <c r="P56"/>
  <c r="I56"/>
  <c r="G56"/>
  <c r="F56"/>
  <c r="F54"/>
  <c r="E54"/>
  <c r="U54"/>
  <c r="S54"/>
  <c r="I54"/>
  <c r="G54"/>
  <c r="T53"/>
  <c r="Q53"/>
  <c r="P53"/>
  <c r="O53"/>
  <c r="N53"/>
  <c r="K53"/>
  <c r="H53"/>
  <c r="E53"/>
  <c r="T52"/>
  <c r="Q52"/>
  <c r="P52"/>
  <c r="O52"/>
  <c r="N52"/>
  <c r="K52"/>
  <c r="H52"/>
  <c r="E52"/>
  <c r="T51"/>
  <c r="Q51"/>
  <c r="P51"/>
  <c r="O51"/>
  <c r="N51"/>
  <c r="K51"/>
  <c r="H51"/>
  <c r="E51"/>
  <c r="T50"/>
  <c r="Q50"/>
  <c r="P50"/>
  <c r="O50"/>
  <c r="N50"/>
  <c r="K50"/>
  <c r="H50"/>
  <c r="E50"/>
  <c r="V49"/>
  <c r="T49"/>
  <c r="U49"/>
  <c r="S49"/>
  <c r="R49"/>
  <c r="R48"/>
  <c r="M49"/>
  <c r="L49"/>
  <c r="O49"/>
  <c r="J49"/>
  <c r="P49"/>
  <c r="I49"/>
  <c r="G49"/>
  <c r="F49"/>
  <c r="F48"/>
  <c r="U48"/>
  <c r="S48"/>
  <c r="M48"/>
  <c r="L48"/>
  <c r="O48"/>
  <c r="I48"/>
  <c r="G48"/>
  <c r="T47"/>
  <c r="Q47"/>
  <c r="P47"/>
  <c r="O47"/>
  <c r="N47"/>
  <c r="K47"/>
  <c r="H47"/>
  <c r="E47"/>
  <c r="T46"/>
  <c r="Q46"/>
  <c r="P46"/>
  <c r="O46"/>
  <c r="N46"/>
  <c r="K46"/>
  <c r="H46"/>
  <c r="E46"/>
  <c r="V44"/>
  <c r="T44"/>
  <c r="U44"/>
  <c r="S44"/>
  <c r="R44"/>
  <c r="Q44"/>
  <c r="M44"/>
  <c r="L44"/>
  <c r="O44"/>
  <c r="J44"/>
  <c r="P44"/>
  <c r="I44"/>
  <c r="G44"/>
  <c r="F44"/>
  <c r="E44"/>
  <c r="T43"/>
  <c r="Q43"/>
  <c r="P43"/>
  <c r="O43"/>
  <c r="K43"/>
  <c r="H43"/>
  <c r="N43"/>
  <c r="E43"/>
  <c r="T42"/>
  <c r="Q42"/>
  <c r="P42"/>
  <c r="O42"/>
  <c r="K42"/>
  <c r="H42"/>
  <c r="N42"/>
  <c r="E42"/>
  <c r="T41"/>
  <c r="Q41"/>
  <c r="P41"/>
  <c r="O41"/>
  <c r="K41"/>
  <c r="H41"/>
  <c r="N41"/>
  <c r="E41"/>
  <c r="T40"/>
  <c r="Q40"/>
  <c r="P40"/>
  <c r="O40"/>
  <c r="K40"/>
  <c r="H40"/>
  <c r="N40"/>
  <c r="E40"/>
  <c r="T39"/>
  <c r="Q39"/>
  <c r="P39"/>
  <c r="O39"/>
  <c r="K39"/>
  <c r="H39"/>
  <c r="N39"/>
  <c r="E39"/>
  <c r="T38"/>
  <c r="Q38"/>
  <c r="P38"/>
  <c r="O38"/>
  <c r="K38"/>
  <c r="H38"/>
  <c r="N38"/>
  <c r="E38"/>
  <c r="T37"/>
  <c r="Q37"/>
  <c r="P37"/>
  <c r="O37"/>
  <c r="K37"/>
  <c r="H37"/>
  <c r="N37"/>
  <c r="E37"/>
  <c r="T36"/>
  <c r="Q36"/>
  <c r="P36"/>
  <c r="O36"/>
  <c r="K36"/>
  <c r="H36"/>
  <c r="N36"/>
  <c r="E36"/>
  <c r="T35"/>
  <c r="Q35"/>
  <c r="P35"/>
  <c r="O35"/>
  <c r="K35"/>
  <c r="H35"/>
  <c r="N35"/>
  <c r="E35"/>
  <c r="T34"/>
  <c r="Q34"/>
  <c r="P34"/>
  <c r="O34"/>
  <c r="K34"/>
  <c r="H34"/>
  <c r="N34"/>
  <c r="E34"/>
  <c r="T33"/>
  <c r="Q33"/>
  <c r="P33"/>
  <c r="O33"/>
  <c r="K33"/>
  <c r="H33"/>
  <c r="N33"/>
  <c r="E33"/>
  <c r="T32"/>
  <c r="Q32"/>
  <c r="P32"/>
  <c r="O32"/>
  <c r="K32"/>
  <c r="H32"/>
  <c r="N32"/>
  <c r="E32"/>
  <c r="T31"/>
  <c r="Q31"/>
  <c r="P31"/>
  <c r="O31"/>
  <c r="K31"/>
  <c r="H31"/>
  <c r="N31"/>
  <c r="E31"/>
  <c r="T30"/>
  <c r="Q30"/>
  <c r="P30"/>
  <c r="O30"/>
  <c r="K30"/>
  <c r="H30"/>
  <c r="N30"/>
  <c r="E30"/>
  <c r="T29"/>
  <c r="Q29"/>
  <c r="P29"/>
  <c r="O29"/>
  <c r="K29"/>
  <c r="H29"/>
  <c r="N29"/>
  <c r="E29"/>
  <c r="T28"/>
  <c r="Q28"/>
  <c r="P28"/>
  <c r="O28"/>
  <c r="K28"/>
  <c r="H28"/>
  <c r="N28"/>
  <c r="E28"/>
  <c r="T27"/>
  <c r="Q27"/>
  <c r="P27"/>
  <c r="O27"/>
  <c r="K27"/>
  <c r="H27"/>
  <c r="N27"/>
  <c r="E27"/>
  <c r="T26"/>
  <c r="Q26"/>
  <c r="P26"/>
  <c r="O26"/>
  <c r="K26"/>
  <c r="H26"/>
  <c r="N26"/>
  <c r="E26"/>
  <c r="T25"/>
  <c r="Q25"/>
  <c r="P25"/>
  <c r="O25"/>
  <c r="K25"/>
  <c r="H25"/>
  <c r="N25"/>
  <c r="E25"/>
  <c r="V23"/>
  <c r="U23"/>
  <c r="T23"/>
  <c r="S23"/>
  <c r="R23"/>
  <c r="Q23"/>
  <c r="P23"/>
  <c r="M23"/>
  <c r="L23"/>
  <c r="O23"/>
  <c r="J23"/>
  <c r="I23"/>
  <c r="H23"/>
  <c r="G23"/>
  <c r="F23"/>
  <c r="E23"/>
  <c r="T22"/>
  <c r="Q22"/>
  <c r="P22"/>
  <c r="O22"/>
  <c r="N22"/>
  <c r="K22"/>
  <c r="H22"/>
  <c r="E22"/>
  <c r="V20"/>
  <c r="T20"/>
  <c r="U20"/>
  <c r="S20"/>
  <c r="R20"/>
  <c r="Q20"/>
  <c r="M20"/>
  <c r="L20"/>
  <c r="O20"/>
  <c r="J20"/>
  <c r="P20"/>
  <c r="I20"/>
  <c r="G20"/>
  <c r="F20"/>
  <c r="E20"/>
  <c r="T19"/>
  <c r="Q19"/>
  <c r="P19"/>
  <c r="O19"/>
  <c r="K19"/>
  <c r="H19"/>
  <c r="N19"/>
  <c r="E19"/>
  <c r="T18"/>
  <c r="Q18"/>
  <c r="P18"/>
  <c r="O18"/>
  <c r="K18"/>
  <c r="H18"/>
  <c r="N18"/>
  <c r="E18"/>
  <c r="T17"/>
  <c r="Q17"/>
  <c r="P17"/>
  <c r="O17"/>
  <c r="K17"/>
  <c r="H17"/>
  <c r="N17"/>
  <c r="E17"/>
  <c r="V15"/>
  <c r="U15"/>
  <c r="T15"/>
  <c r="S15"/>
  <c r="R15"/>
  <c r="Q15"/>
  <c r="P15"/>
  <c r="M15"/>
  <c r="L15"/>
  <c r="O15"/>
  <c r="J15"/>
  <c r="I15"/>
  <c r="H15"/>
  <c r="G15"/>
  <c r="F15"/>
  <c r="E15"/>
  <c r="U13"/>
  <c r="S13"/>
  <c r="M13"/>
  <c r="L13"/>
  <c r="O13"/>
  <c r="I13"/>
  <c r="G13"/>
  <c r="S369" i="13"/>
  <c r="U193"/>
  <c r="S193"/>
  <c r="U192"/>
  <c r="V192"/>
  <c r="U290"/>
  <c r="W18"/>
  <c r="T19" i="10"/>
  <c r="T18" i="13"/>
  <c r="S19"/>
  <c r="T20" i="10"/>
  <c r="N225" i="13"/>
  <c r="N224"/>
  <c r="M361"/>
  <c r="J131" i="10"/>
  <c r="V361" i="13"/>
  <c r="S361"/>
  <c r="P131" i="10"/>
  <c r="T81" i="13"/>
  <c r="T75"/>
  <c r="W81"/>
  <c r="T76" i="10"/>
  <c r="W40" i="13"/>
  <c r="V40"/>
  <c r="T40"/>
  <c r="Q147" i="10"/>
  <c r="W38" i="13"/>
  <c r="V38"/>
  <c r="T38"/>
  <c r="S38"/>
  <c r="W36"/>
  <c r="V36"/>
  <c r="T36"/>
  <c r="S36"/>
  <c r="W34"/>
  <c r="V34"/>
  <c r="T34"/>
  <c r="S34"/>
  <c r="W32"/>
  <c r="V32"/>
  <c r="T32"/>
  <c r="Q56" i="10"/>
  <c r="W31" i="13"/>
  <c r="V31"/>
  <c r="T31"/>
  <c r="Q53" i="10"/>
  <c r="P53"/>
  <c r="W30" i="13"/>
  <c r="T52" i="10"/>
  <c r="T30" i="13"/>
  <c r="Q52" i="10"/>
  <c r="P52" s="1"/>
  <c r="W28" i="13"/>
  <c r="T28"/>
  <c r="Q47" i="10"/>
  <c r="Q44" s="1"/>
  <c r="W27" i="13"/>
  <c r="T27"/>
  <c r="S27"/>
  <c r="W297"/>
  <c r="T297"/>
  <c r="S297"/>
  <c r="W291"/>
  <c r="T291"/>
  <c r="W256"/>
  <c r="T256"/>
  <c r="T252"/>
  <c r="W253"/>
  <c r="T253"/>
  <c r="T232"/>
  <c r="T224"/>
  <c r="W232"/>
  <c r="V232"/>
  <c r="V224"/>
  <c r="V222"/>
  <c r="W225"/>
  <c r="V225"/>
  <c r="T225"/>
  <c r="S227" i="10"/>
  <c r="S226"/>
  <c r="S225"/>
  <c r="S224"/>
  <c r="S222"/>
  <c r="U222"/>
  <c r="T222"/>
  <c r="S221"/>
  <c r="S219"/>
  <c r="U219"/>
  <c r="T219"/>
  <c r="S218"/>
  <c r="S217"/>
  <c r="S216"/>
  <c r="S214"/>
  <c r="U214"/>
  <c r="T214"/>
  <c r="S213"/>
  <c r="S211"/>
  <c r="U211"/>
  <c r="T211"/>
  <c r="S210"/>
  <c r="S209"/>
  <c r="S208"/>
  <c r="S206"/>
  <c r="S204"/>
  <c r="U206"/>
  <c r="T206"/>
  <c r="T204"/>
  <c r="U204"/>
  <c r="P227"/>
  <c r="P226"/>
  <c r="P225"/>
  <c r="P224"/>
  <c r="R222"/>
  <c r="Q222"/>
  <c r="P222"/>
  <c r="P221"/>
  <c r="R219"/>
  <c r="Q219"/>
  <c r="P219"/>
  <c r="P218"/>
  <c r="P214"/>
  <c r="P211"/>
  <c r="P217"/>
  <c r="P216"/>
  <c r="R214"/>
  <c r="Q214"/>
  <c r="Q204"/>
  <c r="P213"/>
  <c r="R211"/>
  <c r="Q211"/>
  <c r="P210"/>
  <c r="P209"/>
  <c r="P208"/>
  <c r="R206"/>
  <c r="Q206"/>
  <c r="P206"/>
  <c r="R204"/>
  <c r="R78" i="1"/>
  <c r="P78"/>
  <c r="O193" i="13"/>
  <c r="M193"/>
  <c r="O302"/>
  <c r="R302"/>
  <c r="O301"/>
  <c r="L78" i="1"/>
  <c r="J78"/>
  <c r="S86" i="15"/>
  <c r="S85"/>
  <c r="S83"/>
  <c r="U83"/>
  <c r="T83"/>
  <c r="T77"/>
  <c r="T71"/>
  <c r="T69"/>
  <c r="S82"/>
  <c r="S79"/>
  <c r="S81"/>
  <c r="U79"/>
  <c r="U77"/>
  <c r="U71"/>
  <c r="U69"/>
  <c r="S76"/>
  <c r="S75"/>
  <c r="U73"/>
  <c r="S73"/>
  <c r="S68"/>
  <c r="S67"/>
  <c r="S66"/>
  <c r="S64"/>
  <c r="S63"/>
  <c r="U61"/>
  <c r="U55"/>
  <c r="T61"/>
  <c r="S61"/>
  <c r="T60"/>
  <c r="S59"/>
  <c r="S57"/>
  <c r="S60"/>
  <c r="T55"/>
  <c r="S55"/>
  <c r="S54"/>
  <c r="S53"/>
  <c r="U51"/>
  <c r="T51"/>
  <c r="S51"/>
  <c r="S50"/>
  <c r="S49"/>
  <c r="S46"/>
  <c r="U46"/>
  <c r="T44"/>
  <c r="S43"/>
  <c r="S42"/>
  <c r="U40"/>
  <c r="T40"/>
  <c r="S40"/>
  <c r="S39"/>
  <c r="S38"/>
  <c r="S36"/>
  <c r="S34"/>
  <c r="U36"/>
  <c r="T36"/>
  <c r="T34"/>
  <c r="T22"/>
  <c r="T16"/>
  <c r="T14"/>
  <c r="T12"/>
  <c r="U34"/>
  <c r="S33"/>
  <c r="S32"/>
  <c r="S30"/>
  <c r="U30"/>
  <c r="S29"/>
  <c r="S28"/>
  <c r="S26"/>
  <c r="S24"/>
  <c r="S22"/>
  <c r="U26"/>
  <c r="U24"/>
  <c r="U22"/>
  <c r="U16"/>
  <c r="S21"/>
  <c r="S20"/>
  <c r="S18"/>
  <c r="U18"/>
  <c r="P86"/>
  <c r="P85"/>
  <c r="P83"/>
  <c r="R83"/>
  <c r="Q83"/>
  <c r="Q77"/>
  <c r="Q71"/>
  <c r="Q69"/>
  <c r="P82"/>
  <c r="P79"/>
  <c r="P81"/>
  <c r="R79"/>
  <c r="R77"/>
  <c r="P76"/>
  <c r="P75"/>
  <c r="R73"/>
  <c r="R71"/>
  <c r="R69"/>
  <c r="P73"/>
  <c r="P68"/>
  <c r="P67"/>
  <c r="P66"/>
  <c r="P64"/>
  <c r="P63"/>
  <c r="R61"/>
  <c r="R55"/>
  <c r="Q61"/>
  <c r="P61"/>
  <c r="Q60"/>
  <c r="P59"/>
  <c r="P57"/>
  <c r="P60"/>
  <c r="Q55"/>
  <c r="P55"/>
  <c r="P54"/>
  <c r="P53"/>
  <c r="R51"/>
  <c r="Q51"/>
  <c r="P51"/>
  <c r="P50"/>
  <c r="P49"/>
  <c r="P46"/>
  <c r="R46"/>
  <c r="Q44"/>
  <c r="P43"/>
  <c r="P42"/>
  <c r="R40"/>
  <c r="Q40"/>
  <c r="P40"/>
  <c r="P39"/>
  <c r="P38"/>
  <c r="P36"/>
  <c r="P34"/>
  <c r="R36"/>
  <c r="Q36"/>
  <c r="Q34"/>
  <c r="Q22"/>
  <c r="Q16"/>
  <c r="Q14"/>
  <c r="Q12"/>
  <c r="R34"/>
  <c r="P33"/>
  <c r="P32"/>
  <c r="P30"/>
  <c r="R30"/>
  <c r="P29"/>
  <c r="P28"/>
  <c r="P26"/>
  <c r="P24"/>
  <c r="P22"/>
  <c r="R26"/>
  <c r="R24"/>
  <c r="R22"/>
  <c r="R16"/>
  <c r="P21"/>
  <c r="P20"/>
  <c r="P18"/>
  <c r="R18"/>
  <c r="N297" i="13"/>
  <c r="N256"/>
  <c r="N232"/>
  <c r="N291"/>
  <c r="N253"/>
  <c r="N485"/>
  <c r="O485"/>
  <c r="O483"/>
  <c r="O481"/>
  <c r="N105" i="1"/>
  <c r="J398" i="13"/>
  <c r="U131" i="10"/>
  <c r="T131"/>
  <c r="R131"/>
  <c r="R128" s="1"/>
  <c r="R122" s="1"/>
  <c r="Q131"/>
  <c r="L131"/>
  <c r="K131"/>
  <c r="I131"/>
  <c r="H131"/>
  <c r="F131"/>
  <c r="E131"/>
  <c r="K358" i="13"/>
  <c r="L358"/>
  <c r="O358"/>
  <c r="U358"/>
  <c r="X358"/>
  <c r="J361"/>
  <c r="J358"/>
  <c r="T185" i="10"/>
  <c r="Q185"/>
  <c r="Q180" s="1"/>
  <c r="K185"/>
  <c r="I185"/>
  <c r="H185"/>
  <c r="H180" s="1"/>
  <c r="F185"/>
  <c r="E185"/>
  <c r="T174"/>
  <c r="T170"/>
  <c r="Q174"/>
  <c r="K174"/>
  <c r="K170" s="1"/>
  <c r="I174"/>
  <c r="H174"/>
  <c r="F174"/>
  <c r="E174"/>
  <c r="K252" i="13"/>
  <c r="L252"/>
  <c r="N252"/>
  <c r="M164" i="9"/>
  <c r="O252" i="13"/>
  <c r="U252"/>
  <c r="W252"/>
  <c r="X252"/>
  <c r="W164" i="9"/>
  <c r="U164" s="1"/>
  <c r="U162" s="1"/>
  <c r="V261" i="13"/>
  <c r="S261"/>
  <c r="P185" i="10"/>
  <c r="R261" i="13"/>
  <c r="Q261"/>
  <c r="M261"/>
  <c r="J261"/>
  <c r="P261"/>
  <c r="G261"/>
  <c r="V259"/>
  <c r="S259"/>
  <c r="R259"/>
  <c r="Q259"/>
  <c r="M259"/>
  <c r="J259"/>
  <c r="G259"/>
  <c r="J125"/>
  <c r="U172" i="10"/>
  <c r="S172"/>
  <c r="R172"/>
  <c r="P172" s="1"/>
  <c r="L172"/>
  <c r="I172"/>
  <c r="G172" s="1"/>
  <c r="M172" s="1"/>
  <c r="F172"/>
  <c r="D172" s="1"/>
  <c r="O459" i="13"/>
  <c r="N459"/>
  <c r="N457"/>
  <c r="L459"/>
  <c r="K459"/>
  <c r="J295" i="9"/>
  <c r="I459" i="13"/>
  <c r="I457"/>
  <c r="H459"/>
  <c r="H457"/>
  <c r="V461"/>
  <c r="S461"/>
  <c r="R461"/>
  <c r="Q461"/>
  <c r="M461"/>
  <c r="J461"/>
  <c r="G461"/>
  <c r="G87"/>
  <c r="S427"/>
  <c r="T360"/>
  <c r="T358"/>
  <c r="N453"/>
  <c r="Q453"/>
  <c r="N360"/>
  <c r="N358"/>
  <c r="Q358"/>
  <c r="P223" i="9"/>
  <c r="Q360" i="13"/>
  <c r="K164" i="10"/>
  <c r="K162"/>
  <c r="N396" i="13"/>
  <c r="R397"/>
  <c r="U143" i="10"/>
  <c r="R143"/>
  <c r="L143"/>
  <c r="O143"/>
  <c r="I143"/>
  <c r="S162"/>
  <c r="P162"/>
  <c r="J162"/>
  <c r="G162"/>
  <c r="M162"/>
  <c r="U20"/>
  <c r="U17" s="1"/>
  <c r="U15" s="1"/>
  <c r="T90"/>
  <c r="X485" i="13"/>
  <c r="X483"/>
  <c r="X481"/>
  <c r="U185" i="10"/>
  <c r="R185"/>
  <c r="R76" i="1"/>
  <c r="W485" i="13"/>
  <c r="W483"/>
  <c r="W481"/>
  <c r="V483"/>
  <c r="V481"/>
  <c r="V480"/>
  <c r="V479"/>
  <c r="V478"/>
  <c r="V477"/>
  <c r="V476"/>
  <c r="X473"/>
  <c r="W473"/>
  <c r="V471"/>
  <c r="V469"/>
  <c r="X469"/>
  <c r="W469"/>
  <c r="V468"/>
  <c r="V467"/>
  <c r="V466"/>
  <c r="V465"/>
  <c r="X464"/>
  <c r="W464"/>
  <c r="W462"/>
  <c r="V460"/>
  <c r="V459"/>
  <c r="V457"/>
  <c r="X459"/>
  <c r="W459"/>
  <c r="W457"/>
  <c r="V456"/>
  <c r="V454"/>
  <c r="X454"/>
  <c r="W454"/>
  <c r="W453"/>
  <c r="V453"/>
  <c r="V452"/>
  <c r="V450"/>
  <c r="X452"/>
  <c r="X450"/>
  <c r="V449"/>
  <c r="V448"/>
  <c r="V447"/>
  <c r="X446"/>
  <c r="X444"/>
  <c r="W446"/>
  <c r="V443"/>
  <c r="V441"/>
  <c r="X441"/>
  <c r="W441"/>
  <c r="V440"/>
  <c r="V439"/>
  <c r="X437"/>
  <c r="W437"/>
  <c r="V434"/>
  <c r="V433"/>
  <c r="V431"/>
  <c r="X433"/>
  <c r="W433"/>
  <c r="W431"/>
  <c r="V430"/>
  <c r="V428"/>
  <c r="X428"/>
  <c r="W428"/>
  <c r="V427"/>
  <c r="V426"/>
  <c r="V424"/>
  <c r="X426"/>
  <c r="W426"/>
  <c r="V423"/>
  <c r="V422"/>
  <c r="V421"/>
  <c r="V420"/>
  <c r="X418"/>
  <c r="W418"/>
  <c r="V414"/>
  <c r="V413"/>
  <c r="V411"/>
  <c r="X411"/>
  <c r="W411"/>
  <c r="V410"/>
  <c r="V407"/>
  <c r="V409"/>
  <c r="X407"/>
  <c r="W407"/>
  <c r="V406"/>
  <c r="V405"/>
  <c r="V403"/>
  <c r="X403"/>
  <c r="W403"/>
  <c r="V401"/>
  <c r="V400"/>
  <c r="X398"/>
  <c r="W398"/>
  <c r="V397"/>
  <c r="V396"/>
  <c r="X396"/>
  <c r="X394"/>
  <c r="V391"/>
  <c r="V390"/>
  <c r="V388"/>
  <c r="X390"/>
  <c r="W390"/>
  <c r="W388"/>
  <c r="V387"/>
  <c r="V385"/>
  <c r="X385"/>
  <c r="W385"/>
  <c r="V384"/>
  <c r="V383"/>
  <c r="V382"/>
  <c r="V379"/>
  <c r="X382"/>
  <c r="X379"/>
  <c r="W382"/>
  <c r="W379"/>
  <c r="V381"/>
  <c r="V378"/>
  <c r="V377"/>
  <c r="X376"/>
  <c r="W376"/>
  <c r="V375"/>
  <c r="V372"/>
  <c r="V371"/>
  <c r="V370"/>
  <c r="V369"/>
  <c r="V368"/>
  <c r="X367"/>
  <c r="W367"/>
  <c r="V227" i="9"/>
  <c r="U227" s="1"/>
  <c r="V366" i="13"/>
  <c r="V365"/>
  <c r="V364"/>
  <c r="V363"/>
  <c r="X362"/>
  <c r="W362"/>
  <c r="V224" i="9"/>
  <c r="W360" i="13"/>
  <c r="W358"/>
  <c r="V360"/>
  <c r="V359"/>
  <c r="V358"/>
  <c r="W223" i="9"/>
  <c r="V357" i="13"/>
  <c r="V356"/>
  <c r="X355"/>
  <c r="V354"/>
  <c r="V353"/>
  <c r="V352"/>
  <c r="V350"/>
  <c r="X349"/>
  <c r="W221" i="9"/>
  <c r="V345" i="13"/>
  <c r="V344"/>
  <c r="V343"/>
  <c r="V342"/>
  <c r="S131" i="10"/>
  <c r="V340" i="13"/>
  <c r="V339"/>
  <c r="V337"/>
  <c r="V335"/>
  <c r="V338"/>
  <c r="V332"/>
  <c r="V329"/>
  <c r="V331"/>
  <c r="X329"/>
  <c r="W329"/>
  <c r="V328"/>
  <c r="V326"/>
  <c r="X326"/>
  <c r="W326"/>
  <c r="V325"/>
  <c r="V323"/>
  <c r="X323"/>
  <c r="W323"/>
  <c r="V322"/>
  <c r="V321"/>
  <c r="V320"/>
  <c r="V319"/>
  <c r="V317"/>
  <c r="X317"/>
  <c r="W317"/>
  <c r="V316"/>
  <c r="V315"/>
  <c r="V314"/>
  <c r="V313"/>
  <c r="X311"/>
  <c r="W311"/>
  <c r="V310"/>
  <c r="V309"/>
  <c r="V308"/>
  <c r="X306"/>
  <c r="X304"/>
  <c r="W306"/>
  <c r="V302"/>
  <c r="V301"/>
  <c r="V300"/>
  <c r="V299"/>
  <c r="V298"/>
  <c r="V297"/>
  <c r="V296"/>
  <c r="V295"/>
  <c r="V294"/>
  <c r="V293"/>
  <c r="V292"/>
  <c r="V291"/>
  <c r="W290"/>
  <c r="V287"/>
  <c r="V285"/>
  <c r="X285"/>
  <c r="W285"/>
  <c r="X284"/>
  <c r="V284"/>
  <c r="V283"/>
  <c r="V282"/>
  <c r="V281"/>
  <c r="V280"/>
  <c r="V279"/>
  <c r="V278"/>
  <c r="X277"/>
  <c r="X275"/>
  <c r="W277"/>
  <c r="V274"/>
  <c r="V273"/>
  <c r="X272"/>
  <c r="X270"/>
  <c r="W272"/>
  <c r="V272"/>
  <c r="V270"/>
  <c r="V269"/>
  <c r="V267"/>
  <c r="X267"/>
  <c r="W267"/>
  <c r="V266"/>
  <c r="V264"/>
  <c r="X264"/>
  <c r="W264"/>
  <c r="V260"/>
  <c r="V258"/>
  <c r="V257"/>
  <c r="V256"/>
  <c r="V255"/>
  <c r="V254"/>
  <c r="V253"/>
  <c r="W250"/>
  <c r="V249"/>
  <c r="V247"/>
  <c r="X247"/>
  <c r="W247"/>
  <c r="V246"/>
  <c r="V244"/>
  <c r="X244"/>
  <c r="W244"/>
  <c r="V243"/>
  <c r="V241"/>
  <c r="X241"/>
  <c r="W241"/>
  <c r="V240"/>
  <c r="V238"/>
  <c r="X238"/>
  <c r="W238"/>
  <c r="X237"/>
  <c r="X224"/>
  <c r="V236"/>
  <c r="V235"/>
  <c r="V234"/>
  <c r="V233"/>
  <c r="V231"/>
  <c r="V230"/>
  <c r="V229"/>
  <c r="V228"/>
  <c r="V227"/>
  <c r="V226"/>
  <c r="V219"/>
  <c r="V217"/>
  <c r="X217"/>
  <c r="W217"/>
  <c r="V216"/>
  <c r="V215"/>
  <c r="V214"/>
  <c r="V213"/>
  <c r="V212"/>
  <c r="V211"/>
  <c r="V210"/>
  <c r="X208"/>
  <c r="W208"/>
  <c r="V207"/>
  <c r="V206"/>
  <c r="V205"/>
  <c r="V204"/>
  <c r="V202"/>
  <c r="X202"/>
  <c r="W202"/>
  <c r="V201"/>
  <c r="V199"/>
  <c r="X199"/>
  <c r="W199"/>
  <c r="V198"/>
  <c r="V197"/>
  <c r="V196"/>
  <c r="V195"/>
  <c r="V194"/>
  <c r="V193"/>
  <c r="V191"/>
  <c r="V190"/>
  <c r="V189"/>
  <c r="V188"/>
  <c r="W187"/>
  <c r="W185"/>
  <c r="V184"/>
  <c r="V183"/>
  <c r="V182"/>
  <c r="X180"/>
  <c r="W180"/>
  <c r="V179"/>
  <c r="V178"/>
  <c r="V177"/>
  <c r="V176"/>
  <c r="V175"/>
  <c r="V174"/>
  <c r="X172"/>
  <c r="W172"/>
  <c r="V171"/>
  <c r="V170"/>
  <c r="V169"/>
  <c r="V168"/>
  <c r="V167"/>
  <c r="V166"/>
  <c r="V165"/>
  <c r="X164"/>
  <c r="W164"/>
  <c r="V163"/>
  <c r="X162"/>
  <c r="X161"/>
  <c r="W162"/>
  <c r="V101" i="9"/>
  <c r="V158" i="13"/>
  <c r="V157"/>
  <c r="X155"/>
  <c r="W155"/>
  <c r="V152"/>
  <c r="V150"/>
  <c r="X150"/>
  <c r="W150"/>
  <c r="V149"/>
  <c r="V147"/>
  <c r="X147"/>
  <c r="W147"/>
  <c r="V146"/>
  <c r="V144"/>
  <c r="X144"/>
  <c r="W144"/>
  <c r="V143"/>
  <c r="V141"/>
  <c r="X141"/>
  <c r="W141"/>
  <c r="V140"/>
  <c r="V139"/>
  <c r="X137"/>
  <c r="W137"/>
  <c r="V136"/>
  <c r="V134"/>
  <c r="X134"/>
  <c r="W134"/>
  <c r="V133"/>
  <c r="V132"/>
  <c r="V131"/>
  <c r="X129"/>
  <c r="W129"/>
  <c r="V126"/>
  <c r="V125"/>
  <c r="V124"/>
  <c r="V123"/>
  <c r="V122"/>
  <c r="X121"/>
  <c r="W62" i="9"/>
  <c r="W121" i="13"/>
  <c r="W119"/>
  <c r="W105"/>
  <c r="V118"/>
  <c r="V116"/>
  <c r="X116"/>
  <c r="W116"/>
  <c r="V115"/>
  <c r="V113"/>
  <c r="X113"/>
  <c r="W113"/>
  <c r="V112"/>
  <c r="V110"/>
  <c r="X110"/>
  <c r="W110"/>
  <c r="V109"/>
  <c r="V107"/>
  <c r="X107"/>
  <c r="W107"/>
  <c r="V103"/>
  <c r="X102"/>
  <c r="W102"/>
  <c r="W99"/>
  <c r="V101"/>
  <c r="V96"/>
  <c r="V94"/>
  <c r="X94"/>
  <c r="W94"/>
  <c r="V93"/>
  <c r="V92"/>
  <c r="V91"/>
  <c r="V90"/>
  <c r="V89"/>
  <c r="V88"/>
  <c r="V86"/>
  <c r="V85"/>
  <c r="V84"/>
  <c r="V83"/>
  <c r="V82"/>
  <c r="V80"/>
  <c r="V79"/>
  <c r="V78"/>
  <c r="V77"/>
  <c r="V76"/>
  <c r="X75"/>
  <c r="X73"/>
  <c r="V72"/>
  <c r="V70"/>
  <c r="V68"/>
  <c r="V71"/>
  <c r="X70"/>
  <c r="W70"/>
  <c r="V33" i="9"/>
  <c r="V67" i="13"/>
  <c r="V65"/>
  <c r="X65"/>
  <c r="W65"/>
  <c r="V64"/>
  <c r="V63"/>
  <c r="V62"/>
  <c r="V61"/>
  <c r="V60"/>
  <c r="V59"/>
  <c r="V58"/>
  <c r="V57"/>
  <c r="V56"/>
  <c r="V55"/>
  <c r="X54"/>
  <c r="X50"/>
  <c r="W54"/>
  <c r="V53"/>
  <c r="V52"/>
  <c r="V49"/>
  <c r="V48"/>
  <c r="X46"/>
  <c r="W46"/>
  <c r="V45"/>
  <c r="V44"/>
  <c r="V43"/>
  <c r="V42"/>
  <c r="V41"/>
  <c r="V39"/>
  <c r="V37"/>
  <c r="V35"/>
  <c r="V33"/>
  <c r="V29"/>
  <c r="V28"/>
  <c r="V27"/>
  <c r="V26"/>
  <c r="V25"/>
  <c r="V24"/>
  <c r="V23"/>
  <c r="V22"/>
  <c r="V21"/>
  <c r="V20"/>
  <c r="U485"/>
  <c r="S483"/>
  <c r="S481"/>
  <c r="S480"/>
  <c r="S479"/>
  <c r="S478"/>
  <c r="S477"/>
  <c r="S476"/>
  <c r="U473"/>
  <c r="T473"/>
  <c r="S471"/>
  <c r="S469"/>
  <c r="U469"/>
  <c r="T469"/>
  <c r="S468"/>
  <c r="S467"/>
  <c r="S466"/>
  <c r="S465"/>
  <c r="U464"/>
  <c r="U462"/>
  <c r="T464"/>
  <c r="T462"/>
  <c r="S460"/>
  <c r="S459"/>
  <c r="S457"/>
  <c r="U459"/>
  <c r="T459"/>
  <c r="T457"/>
  <c r="S456"/>
  <c r="S454"/>
  <c r="U454"/>
  <c r="T454"/>
  <c r="T453"/>
  <c r="S453"/>
  <c r="S452"/>
  <c r="S450"/>
  <c r="U452"/>
  <c r="S449"/>
  <c r="S448"/>
  <c r="S447"/>
  <c r="U446"/>
  <c r="T446"/>
  <c r="T444"/>
  <c r="S443"/>
  <c r="S441"/>
  <c r="U441"/>
  <c r="T441"/>
  <c r="S440"/>
  <c r="S439"/>
  <c r="U437"/>
  <c r="T437"/>
  <c r="T435"/>
  <c r="S434"/>
  <c r="S433"/>
  <c r="S431"/>
  <c r="U433"/>
  <c r="U431"/>
  <c r="T433"/>
  <c r="S430"/>
  <c r="S428"/>
  <c r="U428"/>
  <c r="T428"/>
  <c r="U426"/>
  <c r="T268" i="9"/>
  <c r="T266" s="1"/>
  <c r="S423" i="13"/>
  <c r="S422"/>
  <c r="S421"/>
  <c r="S420"/>
  <c r="U418"/>
  <c r="T418"/>
  <c r="T417"/>
  <c r="S414"/>
  <c r="S413"/>
  <c r="S411"/>
  <c r="U411"/>
  <c r="T411"/>
  <c r="S410"/>
  <c r="S409"/>
  <c r="U407"/>
  <c r="T407"/>
  <c r="S406"/>
  <c r="S405"/>
  <c r="U403"/>
  <c r="T403"/>
  <c r="S401"/>
  <c r="S400"/>
  <c r="U398"/>
  <c r="S398"/>
  <c r="T398"/>
  <c r="S397"/>
  <c r="S396"/>
  <c r="U396"/>
  <c r="T396"/>
  <c r="S391"/>
  <c r="S390"/>
  <c r="S388"/>
  <c r="U390"/>
  <c r="T243" i="9"/>
  <c r="T390" i="13"/>
  <c r="S387"/>
  <c r="S385"/>
  <c r="U385"/>
  <c r="T385"/>
  <c r="S384"/>
  <c r="S383"/>
  <c r="S382"/>
  <c r="S379"/>
  <c r="U382"/>
  <c r="T382"/>
  <c r="S381"/>
  <c r="S378"/>
  <c r="S377"/>
  <c r="U376"/>
  <c r="T231" i="9"/>
  <c r="T376" i="13"/>
  <c r="S375"/>
  <c r="S372"/>
  <c r="S371"/>
  <c r="S370"/>
  <c r="S368"/>
  <c r="U367"/>
  <c r="T227" i="9"/>
  <c r="T367" i="13"/>
  <c r="S227" i="9"/>
  <c r="S366" i="13"/>
  <c r="S365"/>
  <c r="S364"/>
  <c r="S363"/>
  <c r="U362"/>
  <c r="T224" i="9"/>
  <c r="T362" i="13"/>
  <c r="S359"/>
  <c r="S357"/>
  <c r="S356"/>
  <c r="S355"/>
  <c r="U355"/>
  <c r="T222" i="9"/>
  <c r="R222" s="1"/>
  <c r="R219" s="1"/>
  <c r="T355" i="13"/>
  <c r="S222" i="9"/>
  <c r="S354" i="13"/>
  <c r="S353"/>
  <c r="S352"/>
  <c r="S351"/>
  <c r="S350"/>
  <c r="U349"/>
  <c r="T221" i="9"/>
  <c r="T349" i="13"/>
  <c r="S345"/>
  <c r="S344"/>
  <c r="S337"/>
  <c r="S335"/>
  <c r="S343"/>
  <c r="S342"/>
  <c r="S340"/>
  <c r="S339"/>
  <c r="S338"/>
  <c r="S332"/>
  <c r="S331"/>
  <c r="S329"/>
  <c r="U329"/>
  <c r="T329"/>
  <c r="S328"/>
  <c r="S326"/>
  <c r="U326"/>
  <c r="T326"/>
  <c r="S325"/>
  <c r="S323"/>
  <c r="U323"/>
  <c r="T323"/>
  <c r="S322"/>
  <c r="S321"/>
  <c r="S320"/>
  <c r="S319"/>
  <c r="U317"/>
  <c r="T317"/>
  <c r="S316"/>
  <c r="S315"/>
  <c r="S314"/>
  <c r="S313"/>
  <c r="U311"/>
  <c r="T311"/>
  <c r="S310"/>
  <c r="S309"/>
  <c r="S308"/>
  <c r="U306"/>
  <c r="T306"/>
  <c r="S303"/>
  <c r="S302"/>
  <c r="S300"/>
  <c r="S299"/>
  <c r="S298"/>
  <c r="S296"/>
  <c r="S295"/>
  <c r="S294"/>
  <c r="S293"/>
  <c r="S292"/>
  <c r="S287"/>
  <c r="S285"/>
  <c r="U285"/>
  <c r="T285"/>
  <c r="U284"/>
  <c r="U277"/>
  <c r="S283"/>
  <c r="S282"/>
  <c r="S281"/>
  <c r="S280"/>
  <c r="S279"/>
  <c r="S278"/>
  <c r="T277"/>
  <c r="T275"/>
  <c r="S274"/>
  <c r="S273"/>
  <c r="U272"/>
  <c r="U270"/>
  <c r="T272"/>
  <c r="S175" i="9"/>
  <c r="S173"/>
  <c r="S269" i="13"/>
  <c r="U267"/>
  <c r="T267"/>
  <c r="S266"/>
  <c r="S264"/>
  <c r="U264"/>
  <c r="T264"/>
  <c r="S260"/>
  <c r="S258"/>
  <c r="S257"/>
  <c r="S256"/>
  <c r="S255"/>
  <c r="S254"/>
  <c r="S249"/>
  <c r="S247"/>
  <c r="U247"/>
  <c r="T247"/>
  <c r="S246"/>
  <c r="S244"/>
  <c r="U244"/>
  <c r="T244"/>
  <c r="S243"/>
  <c r="S241"/>
  <c r="U241"/>
  <c r="T241"/>
  <c r="S240"/>
  <c r="S238"/>
  <c r="U238"/>
  <c r="T238"/>
  <c r="U237"/>
  <c r="S237"/>
  <c r="S236"/>
  <c r="S235"/>
  <c r="S234"/>
  <c r="S233"/>
  <c r="S232"/>
  <c r="S231"/>
  <c r="S230"/>
  <c r="S229"/>
  <c r="S228"/>
  <c r="S227"/>
  <c r="S226"/>
  <c r="S225"/>
  <c r="U224"/>
  <c r="U222"/>
  <c r="S219"/>
  <c r="S217"/>
  <c r="U217"/>
  <c r="T217"/>
  <c r="S216"/>
  <c r="S215"/>
  <c r="S214"/>
  <c r="S213"/>
  <c r="S212"/>
  <c r="S211"/>
  <c r="S210"/>
  <c r="U208"/>
  <c r="T208"/>
  <c r="S207"/>
  <c r="S206"/>
  <c r="S205"/>
  <c r="S204"/>
  <c r="U202"/>
  <c r="T202"/>
  <c r="S201"/>
  <c r="S199"/>
  <c r="U199"/>
  <c r="T199"/>
  <c r="S198"/>
  <c r="S197"/>
  <c r="S196"/>
  <c r="S195"/>
  <c r="S194"/>
  <c r="S191"/>
  <c r="S190"/>
  <c r="S189"/>
  <c r="S188"/>
  <c r="T187"/>
  <c r="T185"/>
  <c r="S184"/>
  <c r="S183"/>
  <c r="S182"/>
  <c r="U180"/>
  <c r="T180"/>
  <c r="S179"/>
  <c r="S178"/>
  <c r="S177"/>
  <c r="S176"/>
  <c r="S175"/>
  <c r="S174"/>
  <c r="U172"/>
  <c r="T172"/>
  <c r="S171"/>
  <c r="S170"/>
  <c r="S169"/>
  <c r="S168"/>
  <c r="S167"/>
  <c r="S166"/>
  <c r="S165"/>
  <c r="U164"/>
  <c r="S164"/>
  <c r="T164"/>
  <c r="S163"/>
  <c r="U162"/>
  <c r="T162"/>
  <c r="S158"/>
  <c r="S157"/>
  <c r="S155"/>
  <c r="U155"/>
  <c r="T155"/>
  <c r="S152"/>
  <c r="S150"/>
  <c r="U150"/>
  <c r="T150"/>
  <c r="S149"/>
  <c r="S147"/>
  <c r="U147"/>
  <c r="T147"/>
  <c r="S146"/>
  <c r="S144"/>
  <c r="U144"/>
  <c r="T144"/>
  <c r="S143"/>
  <c r="S141"/>
  <c r="U141"/>
  <c r="T141"/>
  <c r="S140"/>
  <c r="S139"/>
  <c r="S137"/>
  <c r="U137"/>
  <c r="T137"/>
  <c r="S136"/>
  <c r="U134"/>
  <c r="T134"/>
  <c r="S133"/>
  <c r="S132"/>
  <c r="S131"/>
  <c r="U129"/>
  <c r="T129"/>
  <c r="S126"/>
  <c r="S125"/>
  <c r="S121"/>
  <c r="S119"/>
  <c r="S124"/>
  <c r="S123"/>
  <c r="S122"/>
  <c r="U121"/>
  <c r="T121"/>
  <c r="T119"/>
  <c r="S118"/>
  <c r="S116"/>
  <c r="U116"/>
  <c r="T116"/>
  <c r="S115"/>
  <c r="S113"/>
  <c r="U113"/>
  <c r="T113"/>
  <c r="T105"/>
  <c r="S112"/>
  <c r="S110"/>
  <c r="U110"/>
  <c r="T110"/>
  <c r="S109"/>
  <c r="S107"/>
  <c r="S105"/>
  <c r="U107"/>
  <c r="T107"/>
  <c r="S103"/>
  <c r="U102"/>
  <c r="U99"/>
  <c r="U97"/>
  <c r="T102"/>
  <c r="S101"/>
  <c r="S96"/>
  <c r="S94"/>
  <c r="U94"/>
  <c r="T94"/>
  <c r="S93"/>
  <c r="S92"/>
  <c r="S91"/>
  <c r="S90"/>
  <c r="S89"/>
  <c r="S88"/>
  <c r="S86"/>
  <c r="S85"/>
  <c r="S84"/>
  <c r="S83"/>
  <c r="S82"/>
  <c r="S81"/>
  <c r="S75"/>
  <c r="S73"/>
  <c r="S80"/>
  <c r="S79"/>
  <c r="S78"/>
  <c r="S77"/>
  <c r="S76"/>
  <c r="U75"/>
  <c r="S72"/>
  <c r="S71"/>
  <c r="U70"/>
  <c r="T70"/>
  <c r="S33" i="9"/>
  <c r="S67" i="13"/>
  <c r="S65"/>
  <c r="U65"/>
  <c r="T65"/>
  <c r="S64"/>
  <c r="S63"/>
  <c r="S62"/>
  <c r="S61"/>
  <c r="S60"/>
  <c r="S59"/>
  <c r="S58"/>
  <c r="S57"/>
  <c r="S56"/>
  <c r="S55"/>
  <c r="S54"/>
  <c r="U54"/>
  <c r="U50"/>
  <c r="T54"/>
  <c r="S53"/>
  <c r="S52"/>
  <c r="S49"/>
  <c r="S48"/>
  <c r="U46"/>
  <c r="T46"/>
  <c r="S45"/>
  <c r="S44"/>
  <c r="S43"/>
  <c r="S42"/>
  <c r="S41"/>
  <c r="S40"/>
  <c r="S39"/>
  <c r="S37"/>
  <c r="S35"/>
  <c r="S33"/>
  <c r="S32"/>
  <c r="S31"/>
  <c r="S30"/>
  <c r="S29"/>
  <c r="S28"/>
  <c r="S26"/>
  <c r="S25"/>
  <c r="S24"/>
  <c r="S23"/>
  <c r="S22"/>
  <c r="S21"/>
  <c r="S20"/>
  <c r="N86" i="15"/>
  <c r="J86"/>
  <c r="G86"/>
  <c r="M86"/>
  <c r="D86"/>
  <c r="N85"/>
  <c r="J85"/>
  <c r="M85"/>
  <c r="G85"/>
  <c r="D85"/>
  <c r="D83"/>
  <c r="O84"/>
  <c r="N84"/>
  <c r="M84"/>
  <c r="L83"/>
  <c r="K83"/>
  <c r="N83"/>
  <c r="I83"/>
  <c r="O83"/>
  <c r="H83"/>
  <c r="G83"/>
  <c r="F83"/>
  <c r="E83"/>
  <c r="O82"/>
  <c r="J82"/>
  <c r="M82"/>
  <c r="G82"/>
  <c r="D82"/>
  <c r="O81"/>
  <c r="J81"/>
  <c r="G81"/>
  <c r="M81"/>
  <c r="D81"/>
  <c r="O80"/>
  <c r="N80"/>
  <c r="M80"/>
  <c r="L79"/>
  <c r="O79"/>
  <c r="J79"/>
  <c r="I79"/>
  <c r="G79"/>
  <c r="F79"/>
  <c r="D79"/>
  <c r="D77"/>
  <c r="O78"/>
  <c r="N78"/>
  <c r="M78"/>
  <c r="L77"/>
  <c r="K77"/>
  <c r="N77"/>
  <c r="I77"/>
  <c r="O77"/>
  <c r="H77"/>
  <c r="G77"/>
  <c r="F77"/>
  <c r="E77"/>
  <c r="O76"/>
  <c r="J76"/>
  <c r="M76"/>
  <c r="G76"/>
  <c r="D76"/>
  <c r="O75"/>
  <c r="M75"/>
  <c r="J75"/>
  <c r="G75"/>
  <c r="D75"/>
  <c r="O74"/>
  <c r="N74"/>
  <c r="M74"/>
  <c r="L73"/>
  <c r="O73"/>
  <c r="J73"/>
  <c r="M73"/>
  <c r="I73"/>
  <c r="G73"/>
  <c r="F73"/>
  <c r="D73"/>
  <c r="O72"/>
  <c r="N72"/>
  <c r="M72"/>
  <c r="L71"/>
  <c r="K71"/>
  <c r="N71"/>
  <c r="I71"/>
  <c r="O71"/>
  <c r="H71"/>
  <c r="G71"/>
  <c r="G69"/>
  <c r="F71"/>
  <c r="E71"/>
  <c r="E69"/>
  <c r="O70"/>
  <c r="N70"/>
  <c r="M70"/>
  <c r="L69"/>
  <c r="H69"/>
  <c r="F69"/>
  <c r="O68"/>
  <c r="N68"/>
  <c r="J68"/>
  <c r="M68"/>
  <c r="G68"/>
  <c r="D68"/>
  <c r="O67"/>
  <c r="N67"/>
  <c r="J67"/>
  <c r="M67"/>
  <c r="G67"/>
  <c r="D67"/>
  <c r="O66"/>
  <c r="M66"/>
  <c r="J66"/>
  <c r="G66"/>
  <c r="D66"/>
  <c r="O64"/>
  <c r="J64"/>
  <c r="G64"/>
  <c r="D64"/>
  <c r="O63"/>
  <c r="J63"/>
  <c r="G63"/>
  <c r="G61"/>
  <c r="D63"/>
  <c r="O62"/>
  <c r="N62"/>
  <c r="M62"/>
  <c r="L61"/>
  <c r="K61"/>
  <c r="I61"/>
  <c r="H61"/>
  <c r="N61"/>
  <c r="F61"/>
  <c r="E61"/>
  <c r="D61"/>
  <c r="K60"/>
  <c r="K55"/>
  <c r="H60"/>
  <c r="E60"/>
  <c r="N59"/>
  <c r="J59"/>
  <c r="G59"/>
  <c r="D59"/>
  <c r="O58"/>
  <c r="N58"/>
  <c r="M58"/>
  <c r="N57"/>
  <c r="J57"/>
  <c r="G57"/>
  <c r="G60"/>
  <c r="D57"/>
  <c r="O56"/>
  <c r="N56"/>
  <c r="M56"/>
  <c r="I55"/>
  <c r="I44"/>
  <c r="I14"/>
  <c r="I12"/>
  <c r="H55"/>
  <c r="F55"/>
  <c r="F44"/>
  <c r="F14"/>
  <c r="F12"/>
  <c r="E55"/>
  <c r="O54"/>
  <c r="N54"/>
  <c r="J54"/>
  <c r="M54"/>
  <c r="G54"/>
  <c r="D54"/>
  <c r="O53"/>
  <c r="N53"/>
  <c r="J53"/>
  <c r="J51"/>
  <c r="M51"/>
  <c r="G53"/>
  <c r="D53"/>
  <c r="D51"/>
  <c r="O52"/>
  <c r="N52"/>
  <c r="M52"/>
  <c r="L51"/>
  <c r="K51"/>
  <c r="N51"/>
  <c r="I51"/>
  <c r="O51"/>
  <c r="H51"/>
  <c r="G51"/>
  <c r="F51"/>
  <c r="E51"/>
  <c r="O50"/>
  <c r="J50"/>
  <c r="M50"/>
  <c r="G50"/>
  <c r="D50"/>
  <c r="O49"/>
  <c r="M49"/>
  <c r="J49"/>
  <c r="G49"/>
  <c r="D49"/>
  <c r="O48"/>
  <c r="M48"/>
  <c r="O47"/>
  <c r="N47"/>
  <c r="M47"/>
  <c r="L46"/>
  <c r="O46"/>
  <c r="J46"/>
  <c r="I46"/>
  <c r="G46"/>
  <c r="F46"/>
  <c r="D46"/>
  <c r="O45"/>
  <c r="N45"/>
  <c r="M45"/>
  <c r="N43"/>
  <c r="J43"/>
  <c r="M43"/>
  <c r="G43"/>
  <c r="D43"/>
  <c r="N42"/>
  <c r="M42"/>
  <c r="J42"/>
  <c r="G42"/>
  <c r="G40"/>
  <c r="D42"/>
  <c r="O41"/>
  <c r="N41"/>
  <c r="M41"/>
  <c r="L40"/>
  <c r="O40"/>
  <c r="K40"/>
  <c r="J40"/>
  <c r="M40"/>
  <c r="I40"/>
  <c r="H40"/>
  <c r="N40"/>
  <c r="F40"/>
  <c r="E40"/>
  <c r="D40"/>
  <c r="N39"/>
  <c r="M39"/>
  <c r="J39"/>
  <c r="G39"/>
  <c r="D39"/>
  <c r="N38"/>
  <c r="J38"/>
  <c r="M38"/>
  <c r="G38"/>
  <c r="D38"/>
  <c r="D36"/>
  <c r="D34"/>
  <c r="O37"/>
  <c r="N37"/>
  <c r="M37"/>
  <c r="L36"/>
  <c r="K36"/>
  <c r="N36"/>
  <c r="I36"/>
  <c r="O36"/>
  <c r="H36"/>
  <c r="G36"/>
  <c r="G34"/>
  <c r="F36"/>
  <c r="E36"/>
  <c r="E34"/>
  <c r="E22"/>
  <c r="E16"/>
  <c r="O35"/>
  <c r="N35"/>
  <c r="M35"/>
  <c r="L34"/>
  <c r="H34"/>
  <c r="F34"/>
  <c r="O33"/>
  <c r="M33"/>
  <c r="J33"/>
  <c r="G33"/>
  <c r="G30"/>
  <c r="D33"/>
  <c r="O32"/>
  <c r="J32"/>
  <c r="M32"/>
  <c r="G32"/>
  <c r="D32"/>
  <c r="D30"/>
  <c r="O31"/>
  <c r="N31"/>
  <c r="M31"/>
  <c r="L30"/>
  <c r="O30"/>
  <c r="I30"/>
  <c r="F30"/>
  <c r="O29"/>
  <c r="J29"/>
  <c r="M29"/>
  <c r="G29"/>
  <c r="D29"/>
  <c r="O28"/>
  <c r="J28"/>
  <c r="G28"/>
  <c r="M28"/>
  <c r="D28"/>
  <c r="O27"/>
  <c r="N27"/>
  <c r="M27"/>
  <c r="L26"/>
  <c r="O26"/>
  <c r="J26"/>
  <c r="M26"/>
  <c r="I26"/>
  <c r="G26"/>
  <c r="F26"/>
  <c r="D26"/>
  <c r="O25"/>
  <c r="N25"/>
  <c r="M25"/>
  <c r="L24"/>
  <c r="O24"/>
  <c r="I24"/>
  <c r="F24"/>
  <c r="O23"/>
  <c r="N23"/>
  <c r="M23"/>
  <c r="L22"/>
  <c r="H22"/>
  <c r="H16"/>
  <c r="F22"/>
  <c r="O21"/>
  <c r="J21"/>
  <c r="G21"/>
  <c r="M21"/>
  <c r="D21"/>
  <c r="O20"/>
  <c r="J20"/>
  <c r="J18"/>
  <c r="G20"/>
  <c r="D20"/>
  <c r="D18"/>
  <c r="O19"/>
  <c r="N19"/>
  <c r="M19"/>
  <c r="L18"/>
  <c r="O18"/>
  <c r="I18"/>
  <c r="F18"/>
  <c r="F16"/>
  <c r="O13"/>
  <c r="N13"/>
  <c r="M13"/>
  <c r="O75" i="13"/>
  <c r="N36" i="9"/>
  <c r="N75" i="13"/>
  <c r="N73"/>
  <c r="K75"/>
  <c r="K73"/>
  <c r="H75"/>
  <c r="T161" i="10"/>
  <c r="Q161"/>
  <c r="Q159" s="1"/>
  <c r="K161"/>
  <c r="E161"/>
  <c r="D161" s="1"/>
  <c r="D159" s="1"/>
  <c r="H161"/>
  <c r="G161" s="1"/>
  <c r="J77" i="13"/>
  <c r="J78"/>
  <c r="J79"/>
  <c r="J80"/>
  <c r="J81"/>
  <c r="J82"/>
  <c r="J83"/>
  <c r="J84"/>
  <c r="J85"/>
  <c r="J86"/>
  <c r="J87"/>
  <c r="J89"/>
  <c r="J90"/>
  <c r="Q19"/>
  <c r="G18"/>
  <c r="U136" i="1"/>
  <c r="T136"/>
  <c r="R136"/>
  <c r="Q136"/>
  <c r="L136"/>
  <c r="K136"/>
  <c r="N136"/>
  <c r="I136"/>
  <c r="H136"/>
  <c r="F136"/>
  <c r="E136"/>
  <c r="P486" i="13"/>
  <c r="R486"/>
  <c r="R85"/>
  <c r="K290"/>
  <c r="K288"/>
  <c r="I164" i="10"/>
  <c r="I162" s="1"/>
  <c r="I485" i="13"/>
  <c r="I483"/>
  <c r="I481"/>
  <c r="K485"/>
  <c r="J311" i="9"/>
  <c r="J309" s="1"/>
  <c r="J307" s="1"/>
  <c r="O303" i="13"/>
  <c r="L185" i="10"/>
  <c r="R291" i="13"/>
  <c r="R225"/>
  <c r="O237"/>
  <c r="O284"/>
  <c r="N114" i="1"/>
  <c r="J227" i="10"/>
  <c r="J226"/>
  <c r="J225"/>
  <c r="J224"/>
  <c r="M224"/>
  <c r="L222"/>
  <c r="K222"/>
  <c r="J221"/>
  <c r="L219"/>
  <c r="K219"/>
  <c r="J218"/>
  <c r="J217"/>
  <c r="J216"/>
  <c r="L214"/>
  <c r="L211"/>
  <c r="K214"/>
  <c r="K211"/>
  <c r="J213"/>
  <c r="J210"/>
  <c r="J209"/>
  <c r="J208"/>
  <c r="L206"/>
  <c r="K206"/>
  <c r="R18" i="13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Q17" i="9"/>
  <c r="R45" i="13"/>
  <c r="Q18" i="9"/>
  <c r="R47" i="13"/>
  <c r="R48"/>
  <c r="Q21" i="9"/>
  <c r="R49" i="13"/>
  <c r="Q22" i="9"/>
  <c r="R51" i="13"/>
  <c r="R52"/>
  <c r="Q25" i="9"/>
  <c r="R53" i="13"/>
  <c r="Q26" i="9"/>
  <c r="R55" i="13"/>
  <c r="R56"/>
  <c r="R57"/>
  <c r="R58"/>
  <c r="R59"/>
  <c r="R60"/>
  <c r="R61"/>
  <c r="R62"/>
  <c r="R63"/>
  <c r="R64"/>
  <c r="R66"/>
  <c r="R67"/>
  <c r="Q30" i="9"/>
  <c r="Q28" s="1"/>
  <c r="R69" i="13"/>
  <c r="R71"/>
  <c r="R72"/>
  <c r="R74"/>
  <c r="R76"/>
  <c r="R77"/>
  <c r="R78"/>
  <c r="R79"/>
  <c r="R80"/>
  <c r="R81"/>
  <c r="R82"/>
  <c r="R83"/>
  <c r="R84"/>
  <c r="R86"/>
  <c r="R89"/>
  <c r="R90"/>
  <c r="R92"/>
  <c r="R93"/>
  <c r="R95"/>
  <c r="R96"/>
  <c r="Q39" i="9"/>
  <c r="Q37"/>
  <c r="R98" i="13"/>
  <c r="R100"/>
  <c r="R101"/>
  <c r="Q44" i="9"/>
  <c r="R103" i="13"/>
  <c r="Q45" i="9"/>
  <c r="R104" i="13"/>
  <c r="R106"/>
  <c r="R108"/>
  <c r="R109"/>
  <c r="Q50" i="9"/>
  <c r="Q48"/>
  <c r="R111" i="13"/>
  <c r="R112"/>
  <c r="Q53" i="9"/>
  <c r="Q51"/>
  <c r="R114" i="13"/>
  <c r="R115"/>
  <c r="Q56" i="9"/>
  <c r="Q54"/>
  <c r="R117" i="13"/>
  <c r="R118"/>
  <c r="Q59" i="9"/>
  <c r="Q57"/>
  <c r="R120" i="13"/>
  <c r="R122"/>
  <c r="R123"/>
  <c r="R124"/>
  <c r="R125"/>
  <c r="R126"/>
  <c r="R128"/>
  <c r="R130"/>
  <c r="R131"/>
  <c r="Q67" i="9"/>
  <c r="R132" i="13"/>
  <c r="Q68" i="9"/>
  <c r="R133" i="13"/>
  <c r="Q69" i="9"/>
  <c r="R135" i="13"/>
  <c r="R136"/>
  <c r="Q72" i="9"/>
  <c r="Q70" s="1"/>
  <c r="R138" i="13"/>
  <c r="R139"/>
  <c r="Q75" i="9"/>
  <c r="Q73" s="1"/>
  <c r="R140" i="13"/>
  <c r="Q76" i="9"/>
  <c r="R142" i="13"/>
  <c r="R143"/>
  <c r="Q79" i="9"/>
  <c r="Q77"/>
  <c r="R145" i="13"/>
  <c r="R146"/>
  <c r="Q82" i="9"/>
  <c r="Q80"/>
  <c r="R148" i="13"/>
  <c r="R149"/>
  <c r="Q85" i="9"/>
  <c r="Q83"/>
  <c r="R151" i="13"/>
  <c r="R152"/>
  <c r="Q88" i="9"/>
  <c r="Q86"/>
  <c r="R154" i="13"/>
  <c r="R156"/>
  <c r="R157"/>
  <c r="Q96" i="9"/>
  <c r="Q94" s="1"/>
  <c r="R158" i="13"/>
  <c r="Q97" i="9"/>
  <c r="R160" i="13"/>
  <c r="R163"/>
  <c r="R165"/>
  <c r="R166"/>
  <c r="R168"/>
  <c r="R169"/>
  <c r="R170"/>
  <c r="Q102" i="9"/>
  <c r="R171" i="13"/>
  <c r="Q103" i="9"/>
  <c r="R173" i="13"/>
  <c r="R174"/>
  <c r="Q106" i="9"/>
  <c r="R175" i="13"/>
  <c r="Q107" i="9"/>
  <c r="R176" i="13"/>
  <c r="Q108" i="9"/>
  <c r="R177" i="13"/>
  <c r="Q109" i="9"/>
  <c r="R178" i="13"/>
  <c r="Q110" i="9"/>
  <c r="R179" i="13"/>
  <c r="Q111" i="9"/>
  <c r="R181" i="13"/>
  <c r="R182"/>
  <c r="Q114" i="9"/>
  <c r="R183" i="13"/>
  <c r="Q115" i="9"/>
  <c r="R184" i="13"/>
  <c r="Q116" i="9"/>
  <c r="R186" i="13"/>
  <c r="R188"/>
  <c r="R189"/>
  <c r="R190"/>
  <c r="R191"/>
  <c r="R194"/>
  <c r="R195"/>
  <c r="Q120" i="9"/>
  <c r="R196" i="13"/>
  <c r="Q121" i="9"/>
  <c r="R197" i="13"/>
  <c r="Q122" i="9"/>
  <c r="R198" i="13"/>
  <c r="Q123" i="9"/>
  <c r="R200" i="13"/>
  <c r="R201"/>
  <c r="Q126" i="9"/>
  <c r="Q124" s="1"/>
  <c r="R203" i="13"/>
  <c r="R204"/>
  <c r="Q129" i="9"/>
  <c r="R205" i="13"/>
  <c r="Q130" i="9"/>
  <c r="R206" i="13"/>
  <c r="Q131" i="9"/>
  <c r="R207" i="13"/>
  <c r="Q132" i="9"/>
  <c r="R209" i="13"/>
  <c r="R210"/>
  <c r="Q135" i="9"/>
  <c r="R211" i="13"/>
  <c r="Q136" i="9"/>
  <c r="R212" i="13"/>
  <c r="Q137" i="9"/>
  <c r="R213" i="13"/>
  <c r="Q138" i="9"/>
  <c r="R214" i="13"/>
  <c r="Q139" i="9"/>
  <c r="R215" i="13"/>
  <c r="Q140" i="9"/>
  <c r="R216" i="13"/>
  <c r="Q141" i="9"/>
  <c r="R218" i="13"/>
  <c r="R219"/>
  <c r="Q144" i="9"/>
  <c r="Q142" s="1"/>
  <c r="R221" i="13"/>
  <c r="R223"/>
  <c r="R226"/>
  <c r="R227"/>
  <c r="R228"/>
  <c r="R229"/>
  <c r="R230"/>
  <c r="R231"/>
  <c r="R232"/>
  <c r="R233"/>
  <c r="R234"/>
  <c r="R235"/>
  <c r="R236"/>
  <c r="R237"/>
  <c r="R239"/>
  <c r="R240"/>
  <c r="Q152" i="9"/>
  <c r="Q150"/>
  <c r="R242" i="13"/>
  <c r="R243"/>
  <c r="Q155" i="9"/>
  <c r="Q153"/>
  <c r="R245" i="13"/>
  <c r="R246"/>
  <c r="Q158" i="9"/>
  <c r="Q156"/>
  <c r="R248" i="13"/>
  <c r="R249"/>
  <c r="Q161" i="9"/>
  <c r="Q159"/>
  <c r="R251" i="13"/>
  <c r="R253"/>
  <c r="R254"/>
  <c r="R255"/>
  <c r="R256"/>
  <c r="R257"/>
  <c r="R258"/>
  <c r="R260"/>
  <c r="R263"/>
  <c r="R265"/>
  <c r="R266"/>
  <c r="R268"/>
  <c r="R269"/>
  <c r="Q172" i="9"/>
  <c r="Q170"/>
  <c r="R271" i="13"/>
  <c r="R273"/>
  <c r="R274"/>
  <c r="R276"/>
  <c r="R278"/>
  <c r="R279"/>
  <c r="R280"/>
  <c r="R281"/>
  <c r="R282"/>
  <c r="R283"/>
  <c r="R284"/>
  <c r="R286"/>
  <c r="R287"/>
  <c r="Q181" i="9"/>
  <c r="Q179" s="1"/>
  <c r="R289" i="13"/>
  <c r="R292"/>
  <c r="R293"/>
  <c r="R294"/>
  <c r="R295"/>
  <c r="R296"/>
  <c r="R297"/>
  <c r="R298"/>
  <c r="R299"/>
  <c r="R300"/>
  <c r="R303"/>
  <c r="R305"/>
  <c r="R307"/>
  <c r="R308"/>
  <c r="Q189" i="9"/>
  <c r="R309" i="13"/>
  <c r="Q190" i="9"/>
  <c r="R310" i="13"/>
  <c r="Q191" i="9"/>
  <c r="R312" i="13"/>
  <c r="R313"/>
  <c r="Q194" i="9"/>
  <c r="R314" i="13"/>
  <c r="Q195" i="9"/>
  <c r="R315" i="13"/>
  <c r="Q196" i="9"/>
  <c r="R316" i="13"/>
  <c r="Q197" i="9"/>
  <c r="R318" i="13"/>
  <c r="R319"/>
  <c r="Q200" i="9"/>
  <c r="R320" i="13"/>
  <c r="Q201" i="9"/>
  <c r="R321" i="13"/>
  <c r="Q202" i="9"/>
  <c r="R322" i="13"/>
  <c r="Q203" i="9"/>
  <c r="R324" i="13"/>
  <c r="R325"/>
  <c r="Q206" i="9"/>
  <c r="Q204"/>
  <c r="R327" i="13"/>
  <c r="R328"/>
  <c r="Q209" i="9"/>
  <c r="Q207"/>
  <c r="R330" i="13"/>
  <c r="R331"/>
  <c r="Q212" i="9"/>
  <c r="Q210"/>
  <c r="R332" i="13"/>
  <c r="Q213" i="9"/>
  <c r="R334" i="13"/>
  <c r="R336"/>
  <c r="R338"/>
  <c r="R339"/>
  <c r="R340"/>
  <c r="R341"/>
  <c r="R342"/>
  <c r="R343"/>
  <c r="R344"/>
  <c r="R345"/>
  <c r="R346"/>
  <c r="R348"/>
  <c r="R350"/>
  <c r="R351"/>
  <c r="R352"/>
  <c r="R353"/>
  <c r="R354"/>
  <c r="R356"/>
  <c r="R357"/>
  <c r="R359"/>
  <c r="R360"/>
  <c r="R363"/>
  <c r="R364"/>
  <c r="R365"/>
  <c r="Q225" i="9"/>
  <c r="R366" i="13"/>
  <c r="Q226" i="9"/>
  <c r="R368" i="13"/>
  <c r="R369"/>
  <c r="R370"/>
  <c r="R372"/>
  <c r="R374"/>
  <c r="R375"/>
  <c r="Q230" i="9"/>
  <c r="Q228" s="1"/>
  <c r="R377" i="13"/>
  <c r="R378"/>
  <c r="Q232" i="9"/>
  <c r="R380" i="13"/>
  <c r="R381"/>
  <c r="Q235" i="9"/>
  <c r="R383" i="13"/>
  <c r="R384"/>
  <c r="Q237" i="9"/>
  <c r="R386" i="13"/>
  <c r="R387"/>
  <c r="Q240" i="9"/>
  <c r="Q238" s="1"/>
  <c r="R389" i="13"/>
  <c r="R391"/>
  <c r="R393"/>
  <c r="R395"/>
  <c r="R399"/>
  <c r="R400"/>
  <c r="R401"/>
  <c r="R402"/>
  <c r="Q249" i="9"/>
  <c r="R404" i="13"/>
  <c r="R405"/>
  <c r="Q252" i="9"/>
  <c r="R406" i="13"/>
  <c r="R408"/>
  <c r="R409"/>
  <c r="Q256" i="9"/>
  <c r="R410" i="13"/>
  <c r="Q257" i="9"/>
  <c r="R412" i="13"/>
  <c r="R413"/>
  <c r="Q260" i="9"/>
  <c r="R414" i="13"/>
  <c r="Q261" i="9"/>
  <c r="Q258" s="1"/>
  <c r="R416" i="13"/>
  <c r="R419"/>
  <c r="R420"/>
  <c r="R421"/>
  <c r="R422"/>
  <c r="R423"/>
  <c r="Q265" i="9"/>
  <c r="R425" i="13"/>
  <c r="R427"/>
  <c r="R429"/>
  <c r="R430"/>
  <c r="Q271" i="9"/>
  <c r="Q269" s="1"/>
  <c r="R432" i="13"/>
  <c r="R434"/>
  <c r="R436"/>
  <c r="R438"/>
  <c r="R439"/>
  <c r="Q279" i="9"/>
  <c r="R440" i="13"/>
  <c r="Q280" i="9"/>
  <c r="R442" i="13"/>
  <c r="R443"/>
  <c r="Q283" i="9"/>
  <c r="Q281" s="1"/>
  <c r="R445" i="13"/>
  <c r="R447"/>
  <c r="R448"/>
  <c r="R449"/>
  <c r="R451"/>
  <c r="R453"/>
  <c r="R455"/>
  <c r="R456"/>
  <c r="Q292" i="9"/>
  <c r="Q290" s="1"/>
  <c r="R458" i="13"/>
  <c r="R460"/>
  <c r="R463"/>
  <c r="R465"/>
  <c r="R466"/>
  <c r="R467"/>
  <c r="R468"/>
  <c r="R470"/>
  <c r="R471"/>
  <c r="Q301" i="9"/>
  <c r="Q299" s="1"/>
  <c r="R472" i="13"/>
  <c r="R474"/>
  <c r="R475"/>
  <c r="Q305" i="9"/>
  <c r="R476" i="13"/>
  <c r="R477"/>
  <c r="R478"/>
  <c r="R479"/>
  <c r="R480"/>
  <c r="Q306" i="9"/>
  <c r="Q303" s="1"/>
  <c r="R482" i="13"/>
  <c r="R484"/>
  <c r="Q18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P17" i="9"/>
  <c r="Q45" i="13"/>
  <c r="P18" i="9"/>
  <c r="Q47" i="13"/>
  <c r="Q48"/>
  <c r="P21" i="9"/>
  <c r="Q49" i="13"/>
  <c r="P22" i="9"/>
  <c r="Q51" i="13"/>
  <c r="Q52"/>
  <c r="P25" i="9"/>
  <c r="Q53" i="13"/>
  <c r="P26" i="9"/>
  <c r="Q55" i="13"/>
  <c r="Q56"/>
  <c r="Q57"/>
  <c r="Q58"/>
  <c r="Q59"/>
  <c r="Q60"/>
  <c r="Q61"/>
  <c r="Q62"/>
  <c r="Q63"/>
  <c r="Q64"/>
  <c r="Q66"/>
  <c r="Q67"/>
  <c r="P30" i="9"/>
  <c r="P28"/>
  <c r="Q69" i="13"/>
  <c r="Q71"/>
  <c r="Q72"/>
  <c r="Q74"/>
  <c r="Q76"/>
  <c r="Q77"/>
  <c r="Q78"/>
  <c r="Q79"/>
  <c r="Q80"/>
  <c r="Q81"/>
  <c r="Q82"/>
  <c r="Q83"/>
  <c r="Q84"/>
  <c r="Q85"/>
  <c r="Q86"/>
  <c r="Q88"/>
  <c r="Q89"/>
  <c r="Q90"/>
  <c r="Q91"/>
  <c r="Q92"/>
  <c r="Q93"/>
  <c r="Q95"/>
  <c r="Q96"/>
  <c r="P39" i="9"/>
  <c r="P37" s="1"/>
  <c r="Q98" i="13"/>
  <c r="Q100"/>
  <c r="Q101"/>
  <c r="P44" i="9"/>
  <c r="Q103" i="13"/>
  <c r="P45" i="9"/>
  <c r="Q104" i="13"/>
  <c r="Q106"/>
  <c r="Q108"/>
  <c r="Q109"/>
  <c r="P50" i="9"/>
  <c r="P48" s="1"/>
  <c r="Q111" i="13"/>
  <c r="Q112"/>
  <c r="P53" i="9"/>
  <c r="P51" s="1"/>
  <c r="Q114" i="13"/>
  <c r="Q115"/>
  <c r="P56" i="9"/>
  <c r="P54" s="1"/>
  <c r="Q117" i="13"/>
  <c r="Q118"/>
  <c r="P59" i="9"/>
  <c r="P57" s="1"/>
  <c r="Q120" i="13"/>
  <c r="Q122"/>
  <c r="Q123"/>
  <c r="Q124"/>
  <c r="Q125"/>
  <c r="Q126"/>
  <c r="Q128"/>
  <c r="Q130"/>
  <c r="Q131"/>
  <c r="P67" i="9"/>
  <c r="Q132" i="13"/>
  <c r="P68" i="9"/>
  <c r="Q133" i="13"/>
  <c r="P69" i="9"/>
  <c r="Q135" i="13"/>
  <c r="Q136"/>
  <c r="P72" i="9"/>
  <c r="P70" s="1"/>
  <c r="Q138" i="13"/>
  <c r="Q139"/>
  <c r="P75" i="9"/>
  <c r="Q140" i="13"/>
  <c r="P76" i="9"/>
  <c r="Q142" i="13"/>
  <c r="Q143"/>
  <c r="P79" i="9"/>
  <c r="P77"/>
  <c r="Q145" i="13"/>
  <c r="Q146"/>
  <c r="P82" i="9"/>
  <c r="P80"/>
  <c r="Q148" i="13"/>
  <c r="Q149"/>
  <c r="P85" i="9"/>
  <c r="P83"/>
  <c r="Q151" i="13"/>
  <c r="Q152"/>
  <c r="P88" i="9"/>
  <c r="P86"/>
  <c r="Q154" i="13"/>
  <c r="Q156"/>
  <c r="Q157"/>
  <c r="P96" i="9"/>
  <c r="Q158" i="13"/>
  <c r="P97" i="9"/>
  <c r="Q160" i="13"/>
  <c r="Q163"/>
  <c r="Q165"/>
  <c r="Q166"/>
  <c r="Q167"/>
  <c r="Q168"/>
  <c r="Q169"/>
  <c r="Q170"/>
  <c r="P102" i="9"/>
  <c r="Q171" i="13"/>
  <c r="P103" i="9"/>
  <c r="P98" s="1"/>
  <c r="Q173" i="13"/>
  <c r="Q174"/>
  <c r="P106" i="9"/>
  <c r="Q175" i="13"/>
  <c r="P107" i="9"/>
  <c r="Q176" i="13"/>
  <c r="P108" i="9"/>
  <c r="Q177" i="13"/>
  <c r="P109" i="9"/>
  <c r="Q178" i="13"/>
  <c r="P110" i="9"/>
  <c r="Q179" i="13"/>
  <c r="P111" i="9"/>
  <c r="Q181" i="13"/>
  <c r="Q182"/>
  <c r="P114" i="9"/>
  <c r="Q183" i="13"/>
  <c r="P115" i="9"/>
  <c r="Q184" i="13"/>
  <c r="P116" i="9"/>
  <c r="Q186" i="13"/>
  <c r="Q188"/>
  <c r="Q189"/>
  <c r="Q190"/>
  <c r="Q191"/>
  <c r="Q192"/>
  <c r="Q193"/>
  <c r="Q194"/>
  <c r="Q195"/>
  <c r="P120" i="9"/>
  <c r="Q196" i="13"/>
  <c r="P121" i="9"/>
  <c r="Q197" i="13"/>
  <c r="P122" i="9"/>
  <c r="Q198" i="13"/>
  <c r="P123" i="9"/>
  <c r="Q200" i="13"/>
  <c r="Q201"/>
  <c r="P126" i="9"/>
  <c r="P124"/>
  <c r="Q203" i="13"/>
  <c r="Q204"/>
  <c r="P129" i="9"/>
  <c r="Q205" i="13"/>
  <c r="P130" i="9"/>
  <c r="Q206" i="13"/>
  <c r="P131" i="9"/>
  <c r="Q207" i="13"/>
  <c r="P132" i="9"/>
  <c r="Q209" i="13"/>
  <c r="Q210"/>
  <c r="P135" i="9"/>
  <c r="Q211" i="13"/>
  <c r="P136" i="9"/>
  <c r="Q212" i="13"/>
  <c r="P137" i="9"/>
  <c r="Q213" i="13"/>
  <c r="P138" i="9"/>
  <c r="Q214" i="13"/>
  <c r="P139" i="9"/>
  <c r="Q215" i="13"/>
  <c r="P140" i="9"/>
  <c r="Q216" i="13"/>
  <c r="P141" i="9"/>
  <c r="Q218" i="13"/>
  <c r="Q219"/>
  <c r="P144" i="9"/>
  <c r="P142"/>
  <c r="Q221" i="13"/>
  <c r="Q223"/>
  <c r="Q226"/>
  <c r="Q227"/>
  <c r="Q228"/>
  <c r="Q229"/>
  <c r="Q230"/>
  <c r="Q231"/>
  <c r="Q232"/>
  <c r="Q233"/>
  <c r="Q234"/>
  <c r="Q235"/>
  <c r="Q236"/>
  <c r="Q237"/>
  <c r="Q239"/>
  <c r="Q240"/>
  <c r="P152" i="9"/>
  <c r="P150" s="1"/>
  <c r="Q242" i="13"/>
  <c r="Q243"/>
  <c r="P155" i="9"/>
  <c r="P153" s="1"/>
  <c r="Q245" i="13"/>
  <c r="Q246"/>
  <c r="P158" i="9"/>
  <c r="P156" s="1"/>
  <c r="Q248" i="13"/>
  <c r="Q249"/>
  <c r="P161" i="9"/>
  <c r="P159" s="1"/>
  <c r="Q251" i="13"/>
  <c r="Q253"/>
  <c r="Q254"/>
  <c r="Q255"/>
  <c r="Q256"/>
  <c r="Q257"/>
  <c r="Q258"/>
  <c r="Q252"/>
  <c r="P164" i="9"/>
  <c r="P162"/>
  <c r="Q260" i="13"/>
  <c r="Q263"/>
  <c r="Q265"/>
  <c r="Q266"/>
  <c r="P169" i="9"/>
  <c r="P167" s="1"/>
  <c r="Q268" i="13"/>
  <c r="Q269"/>
  <c r="P172" i="9"/>
  <c r="P170" s="1"/>
  <c r="Q271" i="13"/>
  <c r="Q273"/>
  <c r="Q274"/>
  <c r="Q276"/>
  <c r="Q278"/>
  <c r="Q279"/>
  <c r="Q280"/>
  <c r="Q281"/>
  <c r="Q282"/>
  <c r="Q283"/>
  <c r="Q284"/>
  <c r="Q286"/>
  <c r="Q287"/>
  <c r="P181" i="9"/>
  <c r="P179" s="1"/>
  <c r="Q289" i="13"/>
  <c r="Q291"/>
  <c r="Q292"/>
  <c r="Q293"/>
  <c r="Q294"/>
  <c r="Q295"/>
  <c r="Q296"/>
  <c r="Q297"/>
  <c r="Q298"/>
  <c r="Q299"/>
  <c r="Q300"/>
  <c r="Q301"/>
  <c r="Q302"/>
  <c r="Q303"/>
  <c r="Q305"/>
  <c r="Q307"/>
  <c r="Q308"/>
  <c r="P189" i="9"/>
  <c r="Q309" i="13"/>
  <c r="P190" i="9"/>
  <c r="Q310" i="13"/>
  <c r="P191" i="9"/>
  <c r="Q312" i="13"/>
  <c r="Q313"/>
  <c r="P194" i="9"/>
  <c r="Q314" i="13"/>
  <c r="P195" i="9"/>
  <c r="Q315" i="13"/>
  <c r="P196" i="9"/>
  <c r="Q316" i="13"/>
  <c r="P197" i="9"/>
  <c r="Q318" i="13"/>
  <c r="Q319"/>
  <c r="P200" i="9"/>
  <c r="Q320" i="13"/>
  <c r="P201" i="9"/>
  <c r="Q321" i="13"/>
  <c r="P202" i="9"/>
  <c r="Q322" i="13"/>
  <c r="P203" i="9"/>
  <c r="Q324" i="13"/>
  <c r="Q325"/>
  <c r="P206" i="9"/>
  <c r="P204" s="1"/>
  <c r="Q327" i="13"/>
  <c r="Q328"/>
  <c r="P209" i="9"/>
  <c r="P207" s="1"/>
  <c r="Q330" i="13"/>
  <c r="Q331"/>
  <c r="P212" i="9"/>
  <c r="Q332" i="13"/>
  <c r="P213" i="9"/>
  <c r="Q334" i="13"/>
  <c r="Q336"/>
  <c r="Q338"/>
  <c r="Q339"/>
  <c r="Q340"/>
  <c r="Q341"/>
  <c r="Q342"/>
  <c r="Q343"/>
  <c r="Q344"/>
  <c r="Q345"/>
  <c r="Q346"/>
  <c r="Q348"/>
  <c r="Q350"/>
  <c r="Q352"/>
  <c r="Q353"/>
  <c r="Q354"/>
  <c r="Q356"/>
  <c r="Q357"/>
  <c r="Q359"/>
  <c r="Q363"/>
  <c r="Q364"/>
  <c r="Q365"/>
  <c r="P225" i="9"/>
  <c r="Q366" i="13"/>
  <c r="P226" i="9"/>
  <c r="Q368" i="13"/>
  <c r="Q369"/>
  <c r="Q370"/>
  <c r="Q371"/>
  <c r="Q372"/>
  <c r="Q374"/>
  <c r="Q375"/>
  <c r="P230" i="9"/>
  <c r="Q377" i="13"/>
  <c r="Q378"/>
  <c r="P232" i="9"/>
  <c r="Q380" i="13"/>
  <c r="Q381"/>
  <c r="P235" i="9"/>
  <c r="Q383" i="13"/>
  <c r="Q384"/>
  <c r="P237" i="9"/>
  <c r="Q386" i="13"/>
  <c r="Q387"/>
  <c r="P240" i="9"/>
  <c r="P238" s="1"/>
  <c r="Q389" i="13"/>
  <c r="Q391"/>
  <c r="Q393"/>
  <c r="Q395"/>
  <c r="Q397"/>
  <c r="Q399"/>
  <c r="Q400"/>
  <c r="Q401"/>
  <c r="Q402"/>
  <c r="P249" i="9"/>
  <c r="Q404" i="13"/>
  <c r="Q405"/>
  <c r="P252" i="9"/>
  <c r="Q406" i="13"/>
  <c r="P253" i="9"/>
  <c r="Q408" i="13"/>
  <c r="Q409"/>
  <c r="P256" i="9"/>
  <c r="P254"/>
  <c r="Q410" i="13"/>
  <c r="P257" i="9"/>
  <c r="Q412" i="13"/>
  <c r="Q413"/>
  <c r="P260" i="9"/>
  <c r="Q414" i="13"/>
  <c r="P261" i="9"/>
  <c r="Q416" i="13"/>
  <c r="Q419"/>
  <c r="Q420"/>
  <c r="Q421"/>
  <c r="Q422"/>
  <c r="Q423"/>
  <c r="P265" i="9"/>
  <c r="Q425" i="13"/>
  <c r="Q427"/>
  <c r="Q429"/>
  <c r="Q430"/>
  <c r="P271" i="9"/>
  <c r="P269"/>
  <c r="Q432" i="13"/>
  <c r="Q434"/>
  <c r="Q436"/>
  <c r="Q438"/>
  <c r="Q439"/>
  <c r="P279" i="9"/>
  <c r="Q440" i="13"/>
  <c r="P280" i="9"/>
  <c r="Q442" i="13"/>
  <c r="Q443"/>
  <c r="P283" i="9"/>
  <c r="P281"/>
  <c r="Q445" i="13"/>
  <c r="Q447"/>
  <c r="Q448"/>
  <c r="Q449"/>
  <c r="Q451"/>
  <c r="Q455"/>
  <c r="Q456"/>
  <c r="P292" i="9"/>
  <c r="P290" s="1"/>
  <c r="Q458" i="13"/>
  <c r="Q460"/>
  <c r="Q463"/>
  <c r="Q465"/>
  <c r="Q466"/>
  <c r="Q467"/>
  <c r="Q468"/>
  <c r="Q470"/>
  <c r="Q471"/>
  <c r="P301" i="9"/>
  <c r="P299"/>
  <c r="Q472" i="13"/>
  <c r="Q474"/>
  <c r="Q475"/>
  <c r="P305" i="9"/>
  <c r="P303" s="1"/>
  <c r="Q476" i="13"/>
  <c r="Q477"/>
  <c r="Q478"/>
  <c r="Q479"/>
  <c r="Q480"/>
  <c r="P306" i="9"/>
  <c r="Q482" i="13"/>
  <c r="Q484"/>
  <c r="P47"/>
  <c r="P51"/>
  <c r="P66"/>
  <c r="P69"/>
  <c r="P74"/>
  <c r="P95"/>
  <c r="P98"/>
  <c r="P100"/>
  <c r="P104"/>
  <c r="P106"/>
  <c r="P108"/>
  <c r="P111"/>
  <c r="P114"/>
  <c r="P117"/>
  <c r="P120"/>
  <c r="P128"/>
  <c r="P130"/>
  <c r="P135"/>
  <c r="P138"/>
  <c r="P142"/>
  <c r="P145"/>
  <c r="P148"/>
  <c r="P151"/>
  <c r="P154"/>
  <c r="P156"/>
  <c r="P160"/>
  <c r="P173"/>
  <c r="P181"/>
  <c r="P186"/>
  <c r="P200"/>
  <c r="P203"/>
  <c r="P209"/>
  <c r="P218"/>
  <c r="P221"/>
  <c r="P223"/>
  <c r="P239"/>
  <c r="P242"/>
  <c r="P245"/>
  <c r="P248"/>
  <c r="P251"/>
  <c r="P263"/>
  <c r="P265"/>
  <c r="P268"/>
  <c r="P271"/>
  <c r="P276"/>
  <c r="P286"/>
  <c r="P289"/>
  <c r="P305"/>
  <c r="P307"/>
  <c r="P312"/>
  <c r="P318"/>
  <c r="P324"/>
  <c r="P327"/>
  <c r="P330"/>
  <c r="P334"/>
  <c r="P336"/>
  <c r="P346"/>
  <c r="P348"/>
  <c r="P374"/>
  <c r="P380"/>
  <c r="P386"/>
  <c r="P389"/>
  <c r="P393"/>
  <c r="P395"/>
  <c r="P399"/>
  <c r="P402"/>
  <c r="P404"/>
  <c r="P408"/>
  <c r="P412"/>
  <c r="P416"/>
  <c r="P419"/>
  <c r="P425"/>
  <c r="P429"/>
  <c r="P432"/>
  <c r="P436"/>
  <c r="P438"/>
  <c r="P442"/>
  <c r="P445"/>
  <c r="P451"/>
  <c r="P455"/>
  <c r="P458"/>
  <c r="P463"/>
  <c r="P470"/>
  <c r="P472"/>
  <c r="P474"/>
  <c r="P482"/>
  <c r="P484"/>
  <c r="P485"/>
  <c r="L20" i="10"/>
  <c r="I20"/>
  <c r="I17"/>
  <c r="H20"/>
  <c r="F20"/>
  <c r="E20"/>
  <c r="U164"/>
  <c r="U162"/>
  <c r="R164"/>
  <c r="R162" s="1"/>
  <c r="L164"/>
  <c r="H164"/>
  <c r="F164"/>
  <c r="F162"/>
  <c r="S203"/>
  <c r="S201"/>
  <c r="U201"/>
  <c r="T201"/>
  <c r="S200"/>
  <c r="S199"/>
  <c r="S198"/>
  <c r="U197"/>
  <c r="T195"/>
  <c r="S194"/>
  <c r="S192"/>
  <c r="U192"/>
  <c r="T192"/>
  <c r="S191"/>
  <c r="S190"/>
  <c r="S189"/>
  <c r="S188"/>
  <c r="U186"/>
  <c r="T186"/>
  <c r="S184"/>
  <c r="S183"/>
  <c r="U182"/>
  <c r="T180"/>
  <c r="U178"/>
  <c r="S178" s="1"/>
  <c r="U177"/>
  <c r="T175"/>
  <c r="S165"/>
  <c r="U159"/>
  <c r="S158"/>
  <c r="S156"/>
  <c r="U156"/>
  <c r="T156"/>
  <c r="S155"/>
  <c r="S154"/>
  <c r="U152"/>
  <c r="T152"/>
  <c r="S151"/>
  <c r="S149"/>
  <c r="U149"/>
  <c r="T149"/>
  <c r="S148"/>
  <c r="T147"/>
  <c r="T146"/>
  <c r="S146"/>
  <c r="S145"/>
  <c r="T142"/>
  <c r="T139" s="1"/>
  <c r="S141"/>
  <c r="U139"/>
  <c r="S136"/>
  <c r="S134"/>
  <c r="U134"/>
  <c r="T134"/>
  <c r="T133"/>
  <c r="S133" s="1"/>
  <c r="T132"/>
  <c r="S132" s="1"/>
  <c r="T130"/>
  <c r="S130" s="1"/>
  <c r="S128" s="1"/>
  <c r="S122" s="1"/>
  <c r="U128"/>
  <c r="U122" s="1"/>
  <c r="S127"/>
  <c r="S126"/>
  <c r="U124"/>
  <c r="T124"/>
  <c r="S121"/>
  <c r="S120"/>
  <c r="S119"/>
  <c r="U118"/>
  <c r="U114"/>
  <c r="T118"/>
  <c r="T114"/>
  <c r="S117"/>
  <c r="S116"/>
  <c r="U113"/>
  <c r="U110"/>
  <c r="U106"/>
  <c r="U96"/>
  <c r="T113"/>
  <c r="S112"/>
  <c r="S111"/>
  <c r="S109"/>
  <c r="S108"/>
  <c r="S105"/>
  <c r="S104"/>
  <c r="S102"/>
  <c r="U102"/>
  <c r="T102"/>
  <c r="S101"/>
  <c r="S100"/>
  <c r="S98"/>
  <c r="U98"/>
  <c r="T98"/>
  <c r="S95"/>
  <c r="T94"/>
  <c r="U92"/>
  <c r="S91"/>
  <c r="U88"/>
  <c r="U86"/>
  <c r="S85"/>
  <c r="S84"/>
  <c r="S83"/>
  <c r="U81"/>
  <c r="T81"/>
  <c r="S80"/>
  <c r="S79"/>
  <c r="S77"/>
  <c r="U77"/>
  <c r="T77"/>
  <c r="S75"/>
  <c r="U73"/>
  <c r="U71"/>
  <c r="T69"/>
  <c r="S69"/>
  <c r="S68"/>
  <c r="S67"/>
  <c r="S65"/>
  <c r="T64"/>
  <c r="S64" s="1"/>
  <c r="T63"/>
  <c r="S63"/>
  <c r="S61" s="1"/>
  <c r="U61"/>
  <c r="T59"/>
  <c r="S59" s="1"/>
  <c r="U57"/>
  <c r="T56"/>
  <c r="T54" s="1"/>
  <c r="U54"/>
  <c r="S51"/>
  <c r="S50"/>
  <c r="T49"/>
  <c r="S49" s="1"/>
  <c r="S48"/>
  <c r="T47"/>
  <c r="S47" s="1"/>
  <c r="S44" s="1"/>
  <c r="S46"/>
  <c r="U44"/>
  <c r="S43"/>
  <c r="T42"/>
  <c r="S42" s="1"/>
  <c r="T41"/>
  <c r="S41"/>
  <c r="S39" s="1"/>
  <c r="U39"/>
  <c r="T38"/>
  <c r="S38"/>
  <c r="T37"/>
  <c r="S37" s="1"/>
  <c r="T36"/>
  <c r="S36"/>
  <c r="T35"/>
  <c r="S35" s="1"/>
  <c r="T34"/>
  <c r="S34"/>
  <c r="T33"/>
  <c r="S33" s="1"/>
  <c r="S32"/>
  <c r="U30"/>
  <c r="S27"/>
  <c r="S25"/>
  <c r="U25"/>
  <c r="T25"/>
  <c r="S24"/>
  <c r="S22"/>
  <c r="U22"/>
  <c r="T22"/>
  <c r="S21"/>
  <c r="P203"/>
  <c r="P201"/>
  <c r="R201"/>
  <c r="Q201"/>
  <c r="P200"/>
  <c r="P199"/>
  <c r="P198"/>
  <c r="R197"/>
  <c r="R195" s="1"/>
  <c r="Q195"/>
  <c r="P194"/>
  <c r="P192"/>
  <c r="R192"/>
  <c r="Q192"/>
  <c r="P191"/>
  <c r="P190"/>
  <c r="P189"/>
  <c r="P188"/>
  <c r="R186"/>
  <c r="Q186"/>
  <c r="P184"/>
  <c r="P183"/>
  <c r="R182"/>
  <c r="R178"/>
  <c r="P178" s="1"/>
  <c r="Q175"/>
  <c r="Q170"/>
  <c r="P165"/>
  <c r="R159"/>
  <c r="P158"/>
  <c r="P156"/>
  <c r="R156"/>
  <c r="Q156"/>
  <c r="P155"/>
  <c r="P154"/>
  <c r="R152"/>
  <c r="Q152"/>
  <c r="P151"/>
  <c r="P149"/>
  <c r="R149"/>
  <c r="Q149"/>
  <c r="P148"/>
  <c r="Q146"/>
  <c r="P146" s="1"/>
  <c r="P143" s="1"/>
  <c r="P145"/>
  <c r="P141"/>
  <c r="R139"/>
  <c r="P136"/>
  <c r="P134"/>
  <c r="R134"/>
  <c r="Q134"/>
  <c r="Q133"/>
  <c r="P133" s="1"/>
  <c r="Q132"/>
  <c r="P132"/>
  <c r="Q130"/>
  <c r="P127"/>
  <c r="P126"/>
  <c r="R124"/>
  <c r="Q124"/>
  <c r="P121"/>
  <c r="P120"/>
  <c r="P119"/>
  <c r="R118"/>
  <c r="R114"/>
  <c r="R96"/>
  <c r="Q118"/>
  <c r="Q114"/>
  <c r="P117"/>
  <c r="P116"/>
  <c r="R113"/>
  <c r="Q113"/>
  <c r="P112"/>
  <c r="P111"/>
  <c r="R110"/>
  <c r="R106"/>
  <c r="P109"/>
  <c r="P108"/>
  <c r="P105"/>
  <c r="P104"/>
  <c r="R102"/>
  <c r="Q102"/>
  <c r="P101"/>
  <c r="P100"/>
  <c r="R98"/>
  <c r="Q98"/>
  <c r="P95"/>
  <c r="Q94"/>
  <c r="R92"/>
  <c r="P91"/>
  <c r="Q90"/>
  <c r="Q88" s="1"/>
  <c r="R88"/>
  <c r="R86"/>
  <c r="P85"/>
  <c r="P84"/>
  <c r="P83"/>
  <c r="R81"/>
  <c r="Q81"/>
  <c r="P80"/>
  <c r="P79"/>
  <c r="R77"/>
  <c r="Q77"/>
  <c r="P75"/>
  <c r="R73"/>
  <c r="R71"/>
  <c r="Q70"/>
  <c r="P70" s="1"/>
  <c r="Q69"/>
  <c r="P69"/>
  <c r="P68"/>
  <c r="P67"/>
  <c r="P65"/>
  <c r="Q64"/>
  <c r="P64" s="1"/>
  <c r="Q63"/>
  <c r="P63" s="1"/>
  <c r="R61"/>
  <c r="Q60"/>
  <c r="P60" s="1"/>
  <c r="P57" s="1"/>
  <c r="Q59"/>
  <c r="R57"/>
  <c r="R54"/>
  <c r="P51"/>
  <c r="P50"/>
  <c r="Q49"/>
  <c r="P49" s="1"/>
  <c r="P48"/>
  <c r="P46"/>
  <c r="R44"/>
  <c r="P43"/>
  <c r="Q42"/>
  <c r="Q41"/>
  <c r="Q39" s="1"/>
  <c r="R39"/>
  <c r="Q38"/>
  <c r="P38" s="1"/>
  <c r="Q37"/>
  <c r="P37" s="1"/>
  <c r="Q36"/>
  <c r="P36" s="1"/>
  <c r="Q35"/>
  <c r="P35"/>
  <c r="Q34"/>
  <c r="P34" s="1"/>
  <c r="Q33"/>
  <c r="P32"/>
  <c r="R30"/>
  <c r="P27"/>
  <c r="P25"/>
  <c r="R25"/>
  <c r="Q25"/>
  <c r="P24"/>
  <c r="P22"/>
  <c r="R22"/>
  <c r="Q22"/>
  <c r="P21"/>
  <c r="J203"/>
  <c r="J201"/>
  <c r="L201"/>
  <c r="K201"/>
  <c r="J200"/>
  <c r="J199"/>
  <c r="J198"/>
  <c r="L197"/>
  <c r="K195"/>
  <c r="J194"/>
  <c r="J192"/>
  <c r="M192"/>
  <c r="L192"/>
  <c r="K192"/>
  <c r="J191"/>
  <c r="J190"/>
  <c r="J189"/>
  <c r="J188"/>
  <c r="L186"/>
  <c r="K186"/>
  <c r="J184"/>
  <c r="J183"/>
  <c r="L182"/>
  <c r="J182"/>
  <c r="K180"/>
  <c r="N180" s="1"/>
  <c r="L178"/>
  <c r="J178" s="1"/>
  <c r="K175"/>
  <c r="L173"/>
  <c r="J172"/>
  <c r="J165"/>
  <c r="L159"/>
  <c r="J158"/>
  <c r="J156"/>
  <c r="L156"/>
  <c r="K156"/>
  <c r="J155"/>
  <c r="J154"/>
  <c r="J152"/>
  <c r="L152"/>
  <c r="K152"/>
  <c r="J151"/>
  <c r="L149"/>
  <c r="K149"/>
  <c r="J148"/>
  <c r="K147"/>
  <c r="K146"/>
  <c r="J145"/>
  <c r="J141"/>
  <c r="L139"/>
  <c r="J136"/>
  <c r="J134"/>
  <c r="M134"/>
  <c r="L134"/>
  <c r="K134"/>
  <c r="K132"/>
  <c r="K130"/>
  <c r="J130"/>
  <c r="M130" s="1"/>
  <c r="L128"/>
  <c r="J127"/>
  <c r="J126"/>
  <c r="L124"/>
  <c r="K124"/>
  <c r="J121"/>
  <c r="J120"/>
  <c r="J119"/>
  <c r="L118"/>
  <c r="K118"/>
  <c r="K114"/>
  <c r="N114"/>
  <c r="J117"/>
  <c r="J116"/>
  <c r="L113"/>
  <c r="L110"/>
  <c r="K113"/>
  <c r="J112"/>
  <c r="J111"/>
  <c r="J109"/>
  <c r="J108"/>
  <c r="J105"/>
  <c r="J104"/>
  <c r="L102"/>
  <c r="K102"/>
  <c r="J101"/>
  <c r="J100"/>
  <c r="J98"/>
  <c r="L98"/>
  <c r="K98"/>
  <c r="J95"/>
  <c r="K94"/>
  <c r="N94" s="1"/>
  <c r="L92"/>
  <c r="J91"/>
  <c r="L88"/>
  <c r="J85"/>
  <c r="J84"/>
  <c r="J83"/>
  <c r="L81"/>
  <c r="K81"/>
  <c r="J80"/>
  <c r="J79"/>
  <c r="L77"/>
  <c r="K77"/>
  <c r="K76"/>
  <c r="K73"/>
  <c r="K71" s="1"/>
  <c r="N71" s="1"/>
  <c r="J75"/>
  <c r="L73"/>
  <c r="L71"/>
  <c r="K70"/>
  <c r="J70" s="1"/>
  <c r="K69"/>
  <c r="J69" s="1"/>
  <c r="J68"/>
  <c r="J67"/>
  <c r="K66"/>
  <c r="J66" s="1"/>
  <c r="J65"/>
  <c r="K64"/>
  <c r="J64" s="1"/>
  <c r="K63"/>
  <c r="L61"/>
  <c r="K60"/>
  <c r="K59"/>
  <c r="L57"/>
  <c r="K56"/>
  <c r="L54"/>
  <c r="K53"/>
  <c r="K52"/>
  <c r="J51"/>
  <c r="J50"/>
  <c r="K49"/>
  <c r="J49" s="1"/>
  <c r="J48"/>
  <c r="K47"/>
  <c r="J47"/>
  <c r="J46"/>
  <c r="L44"/>
  <c r="J43"/>
  <c r="K42"/>
  <c r="J42" s="1"/>
  <c r="K41"/>
  <c r="J41" s="1"/>
  <c r="L39"/>
  <c r="K38"/>
  <c r="J38" s="1"/>
  <c r="K37"/>
  <c r="J37"/>
  <c r="K36"/>
  <c r="J36" s="1"/>
  <c r="K35"/>
  <c r="J35"/>
  <c r="K34"/>
  <c r="K33"/>
  <c r="J33"/>
  <c r="J32"/>
  <c r="L30"/>
  <c r="J27"/>
  <c r="L25"/>
  <c r="K25"/>
  <c r="J24"/>
  <c r="L22"/>
  <c r="K22"/>
  <c r="J21"/>
  <c r="G203"/>
  <c r="G201"/>
  <c r="I201"/>
  <c r="H201"/>
  <c r="G200"/>
  <c r="G199"/>
  <c r="G198"/>
  <c r="I197"/>
  <c r="I195" s="1"/>
  <c r="H195"/>
  <c r="G194"/>
  <c r="G192"/>
  <c r="I192"/>
  <c r="H192"/>
  <c r="G191"/>
  <c r="G190"/>
  <c r="M190"/>
  <c r="G189"/>
  <c r="G188"/>
  <c r="I186"/>
  <c r="H186"/>
  <c r="N186"/>
  <c r="G184"/>
  <c r="G183"/>
  <c r="M183" s="1"/>
  <c r="I182"/>
  <c r="I178"/>
  <c r="G178"/>
  <c r="I177"/>
  <c r="H175"/>
  <c r="G165"/>
  <c r="M165"/>
  <c r="I159"/>
  <c r="G158"/>
  <c r="G156"/>
  <c r="I156"/>
  <c r="H156"/>
  <c r="N156"/>
  <c r="G155"/>
  <c r="M155"/>
  <c r="G154"/>
  <c r="I152"/>
  <c r="H152"/>
  <c r="G151"/>
  <c r="G149"/>
  <c r="I149"/>
  <c r="H149"/>
  <c r="G148"/>
  <c r="M148"/>
  <c r="H147"/>
  <c r="H146"/>
  <c r="G146"/>
  <c r="G145"/>
  <c r="H142"/>
  <c r="G142" s="1"/>
  <c r="G139" s="1"/>
  <c r="G141"/>
  <c r="I139"/>
  <c r="G136"/>
  <c r="G134"/>
  <c r="I134"/>
  <c r="H134"/>
  <c r="H133"/>
  <c r="G133"/>
  <c r="H132"/>
  <c r="G132" s="1"/>
  <c r="H130"/>
  <c r="G127"/>
  <c r="G126"/>
  <c r="I124"/>
  <c r="H124"/>
  <c r="G121"/>
  <c r="M121"/>
  <c r="G120"/>
  <c r="G119"/>
  <c r="M119"/>
  <c r="I118"/>
  <c r="I114"/>
  <c r="O114"/>
  <c r="H118"/>
  <c r="N118"/>
  <c r="G117"/>
  <c r="G116"/>
  <c r="I113"/>
  <c r="I110"/>
  <c r="H113"/>
  <c r="H110"/>
  <c r="G112"/>
  <c r="M112"/>
  <c r="G111"/>
  <c r="G109"/>
  <c r="M109"/>
  <c r="G108"/>
  <c r="G105"/>
  <c r="G104"/>
  <c r="I102"/>
  <c r="O102"/>
  <c r="H102"/>
  <c r="G101"/>
  <c r="G100"/>
  <c r="I98"/>
  <c r="H98"/>
  <c r="N98"/>
  <c r="G95"/>
  <c r="M95"/>
  <c r="H94"/>
  <c r="G94" s="1"/>
  <c r="G92" s="1"/>
  <c r="I92"/>
  <c r="G91"/>
  <c r="M91"/>
  <c r="H90"/>
  <c r="I88"/>
  <c r="G85"/>
  <c r="G84"/>
  <c r="G83"/>
  <c r="I81"/>
  <c r="H81"/>
  <c r="G80"/>
  <c r="G79"/>
  <c r="I77"/>
  <c r="O77"/>
  <c r="H77"/>
  <c r="H76"/>
  <c r="G76"/>
  <c r="G75"/>
  <c r="I73"/>
  <c r="I71"/>
  <c r="H70"/>
  <c r="G70" s="1"/>
  <c r="H69"/>
  <c r="G68"/>
  <c r="M68"/>
  <c r="G67"/>
  <c r="M67"/>
  <c r="H66"/>
  <c r="G66"/>
  <c r="G65"/>
  <c r="H64"/>
  <c r="G64" s="1"/>
  <c r="H63"/>
  <c r="G63" s="1"/>
  <c r="I61"/>
  <c r="H60"/>
  <c r="H59"/>
  <c r="G59"/>
  <c r="I57"/>
  <c r="O57"/>
  <c r="H56"/>
  <c r="H54"/>
  <c r="I54"/>
  <c r="H53"/>
  <c r="G53" s="1"/>
  <c r="H52"/>
  <c r="G52"/>
  <c r="G51"/>
  <c r="G50"/>
  <c r="H49"/>
  <c r="G49"/>
  <c r="G48"/>
  <c r="M48"/>
  <c r="H47"/>
  <c r="H44" s="1"/>
  <c r="G47"/>
  <c r="G46"/>
  <c r="I44"/>
  <c r="G43"/>
  <c r="M43"/>
  <c r="H42"/>
  <c r="G42" s="1"/>
  <c r="M42"/>
  <c r="H41"/>
  <c r="I39"/>
  <c r="O39"/>
  <c r="H38"/>
  <c r="H37"/>
  <c r="H36"/>
  <c r="H35"/>
  <c r="H34"/>
  <c r="G34" s="1"/>
  <c r="H33"/>
  <c r="H30" s="1"/>
  <c r="G32"/>
  <c r="I30"/>
  <c r="O30"/>
  <c r="G27"/>
  <c r="G25"/>
  <c r="I25"/>
  <c r="H25"/>
  <c r="G24"/>
  <c r="G22"/>
  <c r="I22"/>
  <c r="O22"/>
  <c r="H22"/>
  <c r="G21"/>
  <c r="H19"/>
  <c r="E164"/>
  <c r="E162"/>
  <c r="F197"/>
  <c r="F195" s="1"/>
  <c r="E195"/>
  <c r="F192"/>
  <c r="E192"/>
  <c r="F186"/>
  <c r="E186"/>
  <c r="F182"/>
  <c r="F180" s="1"/>
  <c r="E180"/>
  <c r="F178"/>
  <c r="D178"/>
  <c r="F177"/>
  <c r="D177" s="1"/>
  <c r="E175"/>
  <c r="E168" s="1"/>
  <c r="E166" s="1"/>
  <c r="F159"/>
  <c r="F156"/>
  <c r="E156"/>
  <c r="F152"/>
  <c r="E152"/>
  <c r="F149"/>
  <c r="E149"/>
  <c r="E147"/>
  <c r="D147" s="1"/>
  <c r="D143" s="1"/>
  <c r="D137" s="1"/>
  <c r="E146"/>
  <c r="D146" s="1"/>
  <c r="F143"/>
  <c r="E142"/>
  <c r="D142" s="1"/>
  <c r="F139"/>
  <c r="F134"/>
  <c r="E134"/>
  <c r="E133"/>
  <c r="E132"/>
  <c r="D132"/>
  <c r="E130"/>
  <c r="D130" s="1"/>
  <c r="F128"/>
  <c r="F124"/>
  <c r="E124"/>
  <c r="F118"/>
  <c r="F114"/>
  <c r="E118"/>
  <c r="E114"/>
  <c r="F113"/>
  <c r="F110"/>
  <c r="F106"/>
  <c r="F96"/>
  <c r="E113"/>
  <c r="E110"/>
  <c r="E106"/>
  <c r="E96"/>
  <c r="F102"/>
  <c r="E102"/>
  <c r="F98"/>
  <c r="E98"/>
  <c r="E94"/>
  <c r="E92" s="1"/>
  <c r="F92"/>
  <c r="E90"/>
  <c r="D90" s="1"/>
  <c r="D88" s="1"/>
  <c r="F88"/>
  <c r="F81"/>
  <c r="E81"/>
  <c r="F77"/>
  <c r="E77"/>
  <c r="E76"/>
  <c r="F73"/>
  <c r="E70"/>
  <c r="D70"/>
  <c r="E69"/>
  <c r="D69" s="1"/>
  <c r="E66"/>
  <c r="D66"/>
  <c r="E64"/>
  <c r="E61" s="1"/>
  <c r="E63"/>
  <c r="D63" s="1"/>
  <c r="F61"/>
  <c r="E60"/>
  <c r="E59"/>
  <c r="D59" s="1"/>
  <c r="F57"/>
  <c r="F28" s="1"/>
  <c r="E56"/>
  <c r="D56" s="1"/>
  <c r="D54"/>
  <c r="F54"/>
  <c r="E53"/>
  <c r="D53" s="1"/>
  <c r="E52"/>
  <c r="D52"/>
  <c r="E49"/>
  <c r="D49" s="1"/>
  <c r="E47"/>
  <c r="D47" s="1"/>
  <c r="D44" s="1"/>
  <c r="F44"/>
  <c r="E42"/>
  <c r="E41"/>
  <c r="F39"/>
  <c r="E38"/>
  <c r="D38" s="1"/>
  <c r="E37"/>
  <c r="D37"/>
  <c r="E36"/>
  <c r="D36" s="1"/>
  <c r="E35"/>
  <c r="E34"/>
  <c r="D34"/>
  <c r="E33"/>
  <c r="F30"/>
  <c r="F25"/>
  <c r="E25"/>
  <c r="F22"/>
  <c r="E22"/>
  <c r="E19"/>
  <c r="E17" s="1"/>
  <c r="E15" s="1"/>
  <c r="H485" i="13"/>
  <c r="H483"/>
  <c r="H481"/>
  <c r="Q89" i="9"/>
  <c r="P89"/>
  <c r="K306"/>
  <c r="J306"/>
  <c r="J303" s="1"/>
  <c r="K305"/>
  <c r="J305"/>
  <c r="K301"/>
  <c r="K299"/>
  <c r="J301"/>
  <c r="J299" s="1"/>
  <c r="K292"/>
  <c r="K290"/>
  <c r="J292"/>
  <c r="I292" s="1"/>
  <c r="I290" s="1"/>
  <c r="K283"/>
  <c r="K281" s="1"/>
  <c r="J283"/>
  <c r="J281" s="1"/>
  <c r="K280"/>
  <c r="J280"/>
  <c r="I280"/>
  <c r="K279"/>
  <c r="J279"/>
  <c r="K271"/>
  <c r="J271"/>
  <c r="K265"/>
  <c r="J265"/>
  <c r="K261"/>
  <c r="J261"/>
  <c r="K260"/>
  <c r="J260"/>
  <c r="I260" s="1"/>
  <c r="K257"/>
  <c r="I257" s="1"/>
  <c r="J257"/>
  <c r="K256"/>
  <c r="J256"/>
  <c r="J254" s="1"/>
  <c r="I256"/>
  <c r="K253"/>
  <c r="J253"/>
  <c r="K252"/>
  <c r="J252"/>
  <c r="K249"/>
  <c r="J249"/>
  <c r="K240"/>
  <c r="J240"/>
  <c r="K237"/>
  <c r="J237"/>
  <c r="K235"/>
  <c r="J235"/>
  <c r="K232"/>
  <c r="J232"/>
  <c r="I232" s="1"/>
  <c r="K230"/>
  <c r="J230"/>
  <c r="I230" s="1"/>
  <c r="K226"/>
  <c r="J226"/>
  <c r="I226" s="1"/>
  <c r="K225"/>
  <c r="J225"/>
  <c r="K213"/>
  <c r="J213"/>
  <c r="J210" s="1"/>
  <c r="K212"/>
  <c r="J212"/>
  <c r="K209"/>
  <c r="K207"/>
  <c r="J209"/>
  <c r="K206"/>
  <c r="J206"/>
  <c r="I206" s="1"/>
  <c r="I204" s="1"/>
  <c r="J204"/>
  <c r="K203"/>
  <c r="J203"/>
  <c r="K202"/>
  <c r="J202"/>
  <c r="I202" s="1"/>
  <c r="K201"/>
  <c r="J201"/>
  <c r="K200"/>
  <c r="J200"/>
  <c r="I200" s="1"/>
  <c r="K197"/>
  <c r="J197"/>
  <c r="I197" s="1"/>
  <c r="K196"/>
  <c r="J196"/>
  <c r="K195"/>
  <c r="J195"/>
  <c r="K194"/>
  <c r="J194"/>
  <c r="K191"/>
  <c r="J191"/>
  <c r="K190"/>
  <c r="J190"/>
  <c r="K189"/>
  <c r="J189"/>
  <c r="I189" s="1"/>
  <c r="K181"/>
  <c r="J181"/>
  <c r="J179"/>
  <c r="K172"/>
  <c r="K170" s="1"/>
  <c r="J172"/>
  <c r="J170"/>
  <c r="K169"/>
  <c r="K167" s="1"/>
  <c r="J169"/>
  <c r="K161"/>
  <c r="I161" s="1"/>
  <c r="K159"/>
  <c r="J161"/>
  <c r="J159" s="1"/>
  <c r="K158"/>
  <c r="K156" s="1"/>
  <c r="J158"/>
  <c r="J156" s="1"/>
  <c r="K155"/>
  <c r="K153"/>
  <c r="J155"/>
  <c r="K152"/>
  <c r="J152"/>
  <c r="J150"/>
  <c r="K144"/>
  <c r="K142" s="1"/>
  <c r="J144"/>
  <c r="K141"/>
  <c r="J141"/>
  <c r="I141"/>
  <c r="K140"/>
  <c r="I140" s="1"/>
  <c r="J140"/>
  <c r="K139"/>
  <c r="J139"/>
  <c r="I139" s="1"/>
  <c r="K138"/>
  <c r="J138"/>
  <c r="K137"/>
  <c r="J137"/>
  <c r="I137" s="1"/>
  <c r="K136"/>
  <c r="J136"/>
  <c r="K135"/>
  <c r="J135"/>
  <c r="J133" s="1"/>
  <c r="K132"/>
  <c r="J132"/>
  <c r="K131"/>
  <c r="I131"/>
  <c r="J131"/>
  <c r="K130"/>
  <c r="J130"/>
  <c r="K129"/>
  <c r="J129"/>
  <c r="K126"/>
  <c r="K124" s="1"/>
  <c r="J126"/>
  <c r="J124"/>
  <c r="K123"/>
  <c r="J123"/>
  <c r="K122"/>
  <c r="J122"/>
  <c r="I122" s="1"/>
  <c r="K121"/>
  <c r="J121"/>
  <c r="K120"/>
  <c r="J120"/>
  <c r="K116"/>
  <c r="J116"/>
  <c r="I116" s="1"/>
  <c r="K115"/>
  <c r="J115"/>
  <c r="K114"/>
  <c r="J114"/>
  <c r="K111"/>
  <c r="I111" s="1"/>
  <c r="J111"/>
  <c r="K110"/>
  <c r="J110"/>
  <c r="K109"/>
  <c r="J109"/>
  <c r="K108"/>
  <c r="J108"/>
  <c r="K107"/>
  <c r="J107"/>
  <c r="K106"/>
  <c r="J106"/>
  <c r="I106" s="1"/>
  <c r="K103"/>
  <c r="J103"/>
  <c r="I103" s="1"/>
  <c r="K102"/>
  <c r="J102"/>
  <c r="K97"/>
  <c r="J97"/>
  <c r="K96"/>
  <c r="J96"/>
  <c r="K89"/>
  <c r="J89"/>
  <c r="K88"/>
  <c r="K86" s="1"/>
  <c r="J88"/>
  <c r="I88" s="1"/>
  <c r="O88" s="1"/>
  <c r="K85"/>
  <c r="J85"/>
  <c r="K82"/>
  <c r="I82" s="1"/>
  <c r="I80" s="1"/>
  <c r="K80"/>
  <c r="J82"/>
  <c r="J80" s="1"/>
  <c r="K79"/>
  <c r="K77" s="1"/>
  <c r="J79"/>
  <c r="K76"/>
  <c r="J76"/>
  <c r="K75"/>
  <c r="J75"/>
  <c r="K72"/>
  <c r="J72"/>
  <c r="J70" s="1"/>
  <c r="K69"/>
  <c r="J69"/>
  <c r="K68"/>
  <c r="J68"/>
  <c r="K67"/>
  <c r="K65" s="1"/>
  <c r="J67"/>
  <c r="K59"/>
  <c r="K57"/>
  <c r="J59"/>
  <c r="J57" s="1"/>
  <c r="K56"/>
  <c r="K54"/>
  <c r="J56"/>
  <c r="J54" s="1"/>
  <c r="K53"/>
  <c r="K51"/>
  <c r="K46" s="1"/>
  <c r="J53"/>
  <c r="K50"/>
  <c r="K48"/>
  <c r="J50"/>
  <c r="K45"/>
  <c r="J45"/>
  <c r="I45" s="1"/>
  <c r="K44"/>
  <c r="J44"/>
  <c r="K39"/>
  <c r="J39"/>
  <c r="I39" s="1"/>
  <c r="I37" s="1"/>
  <c r="K30"/>
  <c r="J30"/>
  <c r="J28"/>
  <c r="K26"/>
  <c r="I26" s="1"/>
  <c r="O26" s="1"/>
  <c r="J26"/>
  <c r="K25"/>
  <c r="J25"/>
  <c r="K22"/>
  <c r="J22"/>
  <c r="I22"/>
  <c r="K21"/>
  <c r="K19" s="1"/>
  <c r="J21"/>
  <c r="K18"/>
  <c r="J18"/>
  <c r="K17"/>
  <c r="J17"/>
  <c r="H306"/>
  <c r="G306"/>
  <c r="H301"/>
  <c r="H299" s="1"/>
  <c r="G301"/>
  <c r="G299" s="1"/>
  <c r="H292"/>
  <c r="G292"/>
  <c r="G290" s="1"/>
  <c r="H283"/>
  <c r="F283" s="1"/>
  <c r="F281" s="1"/>
  <c r="H281"/>
  <c r="G283"/>
  <c r="G281" s="1"/>
  <c r="H280"/>
  <c r="H277" s="1"/>
  <c r="G280"/>
  <c r="H279"/>
  <c r="G279"/>
  <c r="H271"/>
  <c r="G271"/>
  <c r="G269" s="1"/>
  <c r="H265"/>
  <c r="G265"/>
  <c r="F265" s="1"/>
  <c r="H261"/>
  <c r="G261"/>
  <c r="F261" s="1"/>
  <c r="H260"/>
  <c r="G260"/>
  <c r="H257"/>
  <c r="G257"/>
  <c r="G254" s="1"/>
  <c r="H256"/>
  <c r="G256"/>
  <c r="H253"/>
  <c r="G253"/>
  <c r="H252"/>
  <c r="G252"/>
  <c r="H249"/>
  <c r="G249"/>
  <c r="H240"/>
  <c r="G240"/>
  <c r="H237"/>
  <c r="G237"/>
  <c r="F237" s="1"/>
  <c r="H235"/>
  <c r="H233" s="1"/>
  <c r="G235"/>
  <c r="F235" s="1"/>
  <c r="H232"/>
  <c r="G232"/>
  <c r="F232" s="1"/>
  <c r="H230"/>
  <c r="G230"/>
  <c r="F230"/>
  <c r="H226"/>
  <c r="F226" s="1"/>
  <c r="G226"/>
  <c r="H225"/>
  <c r="G225"/>
  <c r="H213"/>
  <c r="F213" s="1"/>
  <c r="G213"/>
  <c r="H212"/>
  <c r="G212"/>
  <c r="F212"/>
  <c r="H209"/>
  <c r="H207" s="1"/>
  <c r="G209"/>
  <c r="G207" s="1"/>
  <c r="H206"/>
  <c r="H204"/>
  <c r="G206"/>
  <c r="H203"/>
  <c r="G203"/>
  <c r="F203" s="1"/>
  <c r="H202"/>
  <c r="G202"/>
  <c r="H201"/>
  <c r="G201"/>
  <c r="G198" s="1"/>
  <c r="H200"/>
  <c r="G200"/>
  <c r="H197"/>
  <c r="F197" s="1"/>
  <c r="G197"/>
  <c r="H196"/>
  <c r="G196"/>
  <c r="F196"/>
  <c r="H195"/>
  <c r="G195"/>
  <c r="H194"/>
  <c r="G194"/>
  <c r="H191"/>
  <c r="G191"/>
  <c r="H190"/>
  <c r="H187" s="1"/>
  <c r="G190"/>
  <c r="H189"/>
  <c r="G189"/>
  <c r="H181"/>
  <c r="H179"/>
  <c r="G181"/>
  <c r="G179" s="1"/>
  <c r="H172"/>
  <c r="H170" s="1"/>
  <c r="H165" s="1"/>
  <c r="G172"/>
  <c r="G170" s="1"/>
  <c r="H169"/>
  <c r="G169"/>
  <c r="H161"/>
  <c r="H159" s="1"/>
  <c r="G161"/>
  <c r="G159" s="1"/>
  <c r="H158"/>
  <c r="H156" s="1"/>
  <c r="G158"/>
  <c r="F158" s="1"/>
  <c r="F156" s="1"/>
  <c r="G156"/>
  <c r="H155"/>
  <c r="G155"/>
  <c r="G153"/>
  <c r="H152"/>
  <c r="H150" s="1"/>
  <c r="G152"/>
  <c r="H144"/>
  <c r="H142" s="1"/>
  <c r="G144"/>
  <c r="G142" s="1"/>
  <c r="H141"/>
  <c r="G141"/>
  <c r="H140"/>
  <c r="F140" s="1"/>
  <c r="G140"/>
  <c r="H139"/>
  <c r="G139"/>
  <c r="H138"/>
  <c r="G138"/>
  <c r="H137"/>
  <c r="G137"/>
  <c r="H136"/>
  <c r="G136"/>
  <c r="H135"/>
  <c r="G135"/>
  <c r="H132"/>
  <c r="G132"/>
  <c r="H131"/>
  <c r="G131"/>
  <c r="G127" s="1"/>
  <c r="H130"/>
  <c r="G130"/>
  <c r="H129"/>
  <c r="H127"/>
  <c r="G129"/>
  <c r="H126"/>
  <c r="H124"/>
  <c r="G126"/>
  <c r="H123"/>
  <c r="G123"/>
  <c r="H122"/>
  <c r="G122"/>
  <c r="H121"/>
  <c r="G121"/>
  <c r="H120"/>
  <c r="F120" s="1"/>
  <c r="G120"/>
  <c r="H116"/>
  <c r="G116"/>
  <c r="F116" s="1"/>
  <c r="H115"/>
  <c r="G115"/>
  <c r="H114"/>
  <c r="G114"/>
  <c r="F114" s="1"/>
  <c r="H111"/>
  <c r="F111" s="1"/>
  <c r="G111"/>
  <c r="H110"/>
  <c r="G110"/>
  <c r="F110" s="1"/>
  <c r="H109"/>
  <c r="G109"/>
  <c r="H108"/>
  <c r="G108"/>
  <c r="F108" s="1"/>
  <c r="H107"/>
  <c r="G107"/>
  <c r="H106"/>
  <c r="G106"/>
  <c r="G104" s="1"/>
  <c r="H103"/>
  <c r="G103"/>
  <c r="H102"/>
  <c r="G102"/>
  <c r="F102" s="1"/>
  <c r="H97"/>
  <c r="G97"/>
  <c r="H96"/>
  <c r="G96"/>
  <c r="F96" s="1"/>
  <c r="H89"/>
  <c r="G89"/>
  <c r="H88"/>
  <c r="H86"/>
  <c r="G88"/>
  <c r="G86" s="1"/>
  <c r="H85"/>
  <c r="H83"/>
  <c r="G85"/>
  <c r="H82"/>
  <c r="H80"/>
  <c r="G82"/>
  <c r="G80" s="1"/>
  <c r="H79"/>
  <c r="H77"/>
  <c r="G79"/>
  <c r="H76"/>
  <c r="G76"/>
  <c r="F76" s="1"/>
  <c r="H75"/>
  <c r="H73" s="1"/>
  <c r="G75"/>
  <c r="H72"/>
  <c r="H70"/>
  <c r="G72"/>
  <c r="H69"/>
  <c r="G69"/>
  <c r="F69" s="1"/>
  <c r="H68"/>
  <c r="G68"/>
  <c r="H67"/>
  <c r="G67"/>
  <c r="H59"/>
  <c r="G59"/>
  <c r="H56"/>
  <c r="H54"/>
  <c r="G56"/>
  <c r="H53"/>
  <c r="H51"/>
  <c r="G53"/>
  <c r="G51" s="1"/>
  <c r="H50"/>
  <c r="H48"/>
  <c r="G50"/>
  <c r="H45"/>
  <c r="G45"/>
  <c r="H44"/>
  <c r="F44" s="1"/>
  <c r="G44"/>
  <c r="H39"/>
  <c r="H37"/>
  <c r="G39"/>
  <c r="H30"/>
  <c r="H28"/>
  <c r="G30"/>
  <c r="G28" s="1"/>
  <c r="H26"/>
  <c r="G26"/>
  <c r="H25"/>
  <c r="G25"/>
  <c r="H22"/>
  <c r="G22"/>
  <c r="H21"/>
  <c r="G21"/>
  <c r="H18"/>
  <c r="G18"/>
  <c r="H17"/>
  <c r="G17"/>
  <c r="W227"/>
  <c r="O17" i="13"/>
  <c r="O396"/>
  <c r="U309" i="9"/>
  <c r="U307"/>
  <c r="W306"/>
  <c r="W303" s="1"/>
  <c r="V306"/>
  <c r="W305"/>
  <c r="V305"/>
  <c r="W301"/>
  <c r="V301"/>
  <c r="V299"/>
  <c r="W292"/>
  <c r="W290" s="1"/>
  <c r="V292"/>
  <c r="W283"/>
  <c r="W281"/>
  <c r="V283"/>
  <c r="V281" s="1"/>
  <c r="W280"/>
  <c r="V280"/>
  <c r="U280" s="1"/>
  <c r="W279"/>
  <c r="V279"/>
  <c r="W271"/>
  <c r="W269"/>
  <c r="V271"/>
  <c r="V269" s="1"/>
  <c r="W265"/>
  <c r="V265"/>
  <c r="W261"/>
  <c r="V261"/>
  <c r="W260"/>
  <c r="V260"/>
  <c r="U260" s="1"/>
  <c r="V258"/>
  <c r="W257"/>
  <c r="V257"/>
  <c r="W256"/>
  <c r="V256"/>
  <c r="V254" s="1"/>
  <c r="W253"/>
  <c r="V253"/>
  <c r="W252"/>
  <c r="V252"/>
  <c r="W249"/>
  <c r="V249"/>
  <c r="U249" s="1"/>
  <c r="W240"/>
  <c r="V240"/>
  <c r="V238" s="1"/>
  <c r="W237"/>
  <c r="V237"/>
  <c r="V233" s="1"/>
  <c r="W235"/>
  <c r="V235"/>
  <c r="W232"/>
  <c r="V232"/>
  <c r="U232" s="1"/>
  <c r="W230"/>
  <c r="V230"/>
  <c r="W226"/>
  <c r="U226"/>
  <c r="V226"/>
  <c r="W225"/>
  <c r="V225"/>
  <c r="U225" s="1"/>
  <c r="W213"/>
  <c r="W210" s="1"/>
  <c r="V213"/>
  <c r="W212"/>
  <c r="V212"/>
  <c r="W209"/>
  <c r="U209" s="1"/>
  <c r="V209"/>
  <c r="V207" s="1"/>
  <c r="W206"/>
  <c r="V206"/>
  <c r="V204"/>
  <c r="W203"/>
  <c r="V203"/>
  <c r="W202"/>
  <c r="V202"/>
  <c r="W201"/>
  <c r="W198" s="1"/>
  <c r="V201"/>
  <c r="W200"/>
  <c r="V200"/>
  <c r="U200" s="1"/>
  <c r="W197"/>
  <c r="V197"/>
  <c r="W196"/>
  <c r="V196"/>
  <c r="W195"/>
  <c r="W192" s="1"/>
  <c r="V195"/>
  <c r="W194"/>
  <c r="V194"/>
  <c r="W191"/>
  <c r="V191"/>
  <c r="W190"/>
  <c r="V190"/>
  <c r="W189"/>
  <c r="U189" s="1"/>
  <c r="V189"/>
  <c r="V187" s="1"/>
  <c r="W181"/>
  <c r="W179" s="1"/>
  <c r="V181"/>
  <c r="W172"/>
  <c r="W170"/>
  <c r="V172"/>
  <c r="U172" s="1"/>
  <c r="U170" s="1"/>
  <c r="W169"/>
  <c r="W167" s="1"/>
  <c r="V169"/>
  <c r="U169" s="1"/>
  <c r="V167"/>
  <c r="W161"/>
  <c r="W159" s="1"/>
  <c r="V161"/>
  <c r="V159" s="1"/>
  <c r="W158"/>
  <c r="W156" s="1"/>
  <c r="V158"/>
  <c r="W155"/>
  <c r="V155"/>
  <c r="V153"/>
  <c r="W152"/>
  <c r="W150" s="1"/>
  <c r="V152"/>
  <c r="W144"/>
  <c r="W142"/>
  <c r="V144"/>
  <c r="V142" s="1"/>
  <c r="W141"/>
  <c r="U141" s="1"/>
  <c r="V141"/>
  <c r="W140"/>
  <c r="V140"/>
  <c r="W139"/>
  <c r="U139" s="1"/>
  <c r="V139"/>
  <c r="W138"/>
  <c r="V138"/>
  <c r="W137"/>
  <c r="V137"/>
  <c r="W136"/>
  <c r="V136"/>
  <c r="W135"/>
  <c r="W133" s="1"/>
  <c r="V135"/>
  <c r="W132"/>
  <c r="V132"/>
  <c r="W131"/>
  <c r="V131"/>
  <c r="W130"/>
  <c r="V130"/>
  <c r="W129"/>
  <c r="W127" s="1"/>
  <c r="V129"/>
  <c r="W126"/>
  <c r="W124"/>
  <c r="V126"/>
  <c r="W123"/>
  <c r="V123"/>
  <c r="U123" s="1"/>
  <c r="W122"/>
  <c r="U122" s="1"/>
  <c r="V122"/>
  <c r="W121"/>
  <c r="V121"/>
  <c r="U121" s="1"/>
  <c r="W120"/>
  <c r="V120"/>
  <c r="W116"/>
  <c r="U116" s="1"/>
  <c r="U112" s="1"/>
  <c r="V116"/>
  <c r="W115"/>
  <c r="V115"/>
  <c r="W114"/>
  <c r="U114" s="1"/>
  <c r="V114"/>
  <c r="V112" s="1"/>
  <c r="W111"/>
  <c r="V111"/>
  <c r="W110"/>
  <c r="U110" s="1"/>
  <c r="V110"/>
  <c r="W109"/>
  <c r="V109"/>
  <c r="W108"/>
  <c r="U108" s="1"/>
  <c r="U104" s="1"/>
  <c r="V108"/>
  <c r="W107"/>
  <c r="V107"/>
  <c r="W106"/>
  <c r="W104" s="1"/>
  <c r="V106"/>
  <c r="W103"/>
  <c r="V103"/>
  <c r="W102"/>
  <c r="V102"/>
  <c r="W97"/>
  <c r="V97"/>
  <c r="W96"/>
  <c r="U96" s="1"/>
  <c r="U94" s="1"/>
  <c r="V96"/>
  <c r="U91"/>
  <c r="U89"/>
  <c r="W89"/>
  <c r="V89"/>
  <c r="W88"/>
  <c r="W86"/>
  <c r="V88"/>
  <c r="V86" s="1"/>
  <c r="W85"/>
  <c r="W83" s="1"/>
  <c r="V85"/>
  <c r="V83" s="1"/>
  <c r="W82"/>
  <c r="W80" s="1"/>
  <c r="V82"/>
  <c r="V80"/>
  <c r="W79"/>
  <c r="W77" s="1"/>
  <c r="V79"/>
  <c r="W76"/>
  <c r="V76"/>
  <c r="W75"/>
  <c r="W73" s="1"/>
  <c r="W63" s="1"/>
  <c r="V75"/>
  <c r="W72"/>
  <c r="V72"/>
  <c r="V70"/>
  <c r="W69"/>
  <c r="V69"/>
  <c r="W68"/>
  <c r="V68"/>
  <c r="W67"/>
  <c r="V67"/>
  <c r="U67"/>
  <c r="W59"/>
  <c r="V59"/>
  <c r="V57"/>
  <c r="W56"/>
  <c r="V56"/>
  <c r="W53"/>
  <c r="W51"/>
  <c r="V53"/>
  <c r="V51" s="1"/>
  <c r="W50"/>
  <c r="W48"/>
  <c r="V50"/>
  <c r="V48" s="1"/>
  <c r="W45"/>
  <c r="U45"/>
  <c r="V45"/>
  <c r="W44"/>
  <c r="V44"/>
  <c r="W39"/>
  <c r="W37" s="1"/>
  <c r="V39"/>
  <c r="W30"/>
  <c r="W28"/>
  <c r="V30"/>
  <c r="V28" s="1"/>
  <c r="W26"/>
  <c r="V26"/>
  <c r="W25"/>
  <c r="W23" s="1"/>
  <c r="V25"/>
  <c r="W22"/>
  <c r="V22"/>
  <c r="W21"/>
  <c r="V21"/>
  <c r="W18"/>
  <c r="V18"/>
  <c r="W17"/>
  <c r="U17" s="1"/>
  <c r="V17"/>
  <c r="R309"/>
  <c r="R307"/>
  <c r="T306"/>
  <c r="S306"/>
  <c r="T305"/>
  <c r="S305"/>
  <c r="T301"/>
  <c r="S301"/>
  <c r="S299"/>
  <c r="T292"/>
  <c r="T290" s="1"/>
  <c r="S292"/>
  <c r="T283"/>
  <c r="T281"/>
  <c r="S283"/>
  <c r="S281" s="1"/>
  <c r="T280"/>
  <c r="S280"/>
  <c r="R280" s="1"/>
  <c r="T279"/>
  <c r="T277" s="1"/>
  <c r="S279"/>
  <c r="T271"/>
  <c r="T269"/>
  <c r="S271"/>
  <c r="S269" s="1"/>
  <c r="T265"/>
  <c r="S265"/>
  <c r="T261"/>
  <c r="T258" s="1"/>
  <c r="S261"/>
  <c r="T260"/>
  <c r="S260"/>
  <c r="T257"/>
  <c r="T254" s="1"/>
  <c r="S257"/>
  <c r="T256"/>
  <c r="S256"/>
  <c r="T253"/>
  <c r="S253"/>
  <c r="T252"/>
  <c r="S252"/>
  <c r="T249"/>
  <c r="S249"/>
  <c r="T240"/>
  <c r="T238" s="1"/>
  <c r="S240"/>
  <c r="S238" s="1"/>
  <c r="T237"/>
  <c r="S237"/>
  <c r="T235"/>
  <c r="R235" s="1"/>
  <c r="S235"/>
  <c r="T232"/>
  <c r="S232"/>
  <c r="T230"/>
  <c r="T228" s="1"/>
  <c r="S230"/>
  <c r="T226"/>
  <c r="S226"/>
  <c r="T225"/>
  <c r="S225"/>
  <c r="T213"/>
  <c r="S213"/>
  <c r="T212"/>
  <c r="T210" s="1"/>
  <c r="S212"/>
  <c r="T209"/>
  <c r="T207" s="1"/>
  <c r="S209"/>
  <c r="S207"/>
  <c r="T206"/>
  <c r="T204"/>
  <c r="S206"/>
  <c r="T203"/>
  <c r="S203"/>
  <c r="T202"/>
  <c r="S202"/>
  <c r="T201"/>
  <c r="S201"/>
  <c r="T200"/>
  <c r="T198" s="1"/>
  <c r="S200"/>
  <c r="T197"/>
  <c r="S197"/>
  <c r="T196"/>
  <c r="S196"/>
  <c r="T195"/>
  <c r="S195"/>
  <c r="T194"/>
  <c r="T192" s="1"/>
  <c r="S194"/>
  <c r="T191"/>
  <c r="S191"/>
  <c r="T190"/>
  <c r="S190"/>
  <c r="T189"/>
  <c r="S189"/>
  <c r="T181"/>
  <c r="S181"/>
  <c r="S179" s="1"/>
  <c r="T172"/>
  <c r="T170"/>
  <c r="S172"/>
  <c r="S170" s="1"/>
  <c r="T169"/>
  <c r="S169"/>
  <c r="S167" s="1"/>
  <c r="S165" s="1"/>
  <c r="T161"/>
  <c r="S161"/>
  <c r="S159" s="1"/>
  <c r="T158"/>
  <c r="T156" s="1"/>
  <c r="S158"/>
  <c r="T155"/>
  <c r="T153" s="1"/>
  <c r="S155"/>
  <c r="R155" s="1"/>
  <c r="S153"/>
  <c r="T152"/>
  <c r="T150" s="1"/>
  <c r="S152"/>
  <c r="T144"/>
  <c r="T142" s="1"/>
  <c r="S144"/>
  <c r="T141"/>
  <c r="R141" s="1"/>
  <c r="S141"/>
  <c r="T140"/>
  <c r="S140"/>
  <c r="T139"/>
  <c r="S139"/>
  <c r="T138"/>
  <c r="S138"/>
  <c r="R138"/>
  <c r="T137"/>
  <c r="S137"/>
  <c r="T136"/>
  <c r="S136"/>
  <c r="R136" s="1"/>
  <c r="T135"/>
  <c r="S135"/>
  <c r="T132"/>
  <c r="S132"/>
  <c r="R132" s="1"/>
  <c r="T131"/>
  <c r="S131"/>
  <c r="R131" s="1"/>
  <c r="T130"/>
  <c r="S130"/>
  <c r="T129"/>
  <c r="S129"/>
  <c r="T126"/>
  <c r="S126"/>
  <c r="S124" s="1"/>
  <c r="T123"/>
  <c r="S123"/>
  <c r="R123" s="1"/>
  <c r="T122"/>
  <c r="S122"/>
  <c r="T121"/>
  <c r="S121"/>
  <c r="R121" s="1"/>
  <c r="T120"/>
  <c r="S120"/>
  <c r="T116"/>
  <c r="S116"/>
  <c r="R116" s="1"/>
  <c r="T115"/>
  <c r="S115"/>
  <c r="T114"/>
  <c r="S114"/>
  <c r="R114" s="1"/>
  <c r="R112" s="1"/>
  <c r="T111"/>
  <c r="S111"/>
  <c r="R111"/>
  <c r="T110"/>
  <c r="R110" s="1"/>
  <c r="S110"/>
  <c r="T109"/>
  <c r="S109"/>
  <c r="R109"/>
  <c r="T108"/>
  <c r="S108"/>
  <c r="T107"/>
  <c r="S107"/>
  <c r="R107" s="1"/>
  <c r="T106"/>
  <c r="S106"/>
  <c r="T103"/>
  <c r="S103"/>
  <c r="S98" s="1"/>
  <c r="T102"/>
  <c r="S102"/>
  <c r="T97"/>
  <c r="S97"/>
  <c r="S94" s="1"/>
  <c r="T96"/>
  <c r="S96"/>
  <c r="R91"/>
  <c r="R89"/>
  <c r="T89"/>
  <c r="S89"/>
  <c r="T88"/>
  <c r="S88"/>
  <c r="R88" s="1"/>
  <c r="T85"/>
  <c r="T83" s="1"/>
  <c r="S85"/>
  <c r="S83" s="1"/>
  <c r="T82"/>
  <c r="S82"/>
  <c r="S80"/>
  <c r="T79"/>
  <c r="T77" s="1"/>
  <c r="S79"/>
  <c r="S77"/>
  <c r="T76"/>
  <c r="T73" s="1"/>
  <c r="S76"/>
  <c r="T75"/>
  <c r="S75"/>
  <c r="R75"/>
  <c r="T72"/>
  <c r="T70" s="1"/>
  <c r="S72"/>
  <c r="T69"/>
  <c r="S69"/>
  <c r="T68"/>
  <c r="S68"/>
  <c r="T67"/>
  <c r="S67"/>
  <c r="T59"/>
  <c r="S59"/>
  <c r="S57" s="1"/>
  <c r="T56"/>
  <c r="T54"/>
  <c r="S56"/>
  <c r="S54" s="1"/>
  <c r="T53"/>
  <c r="S53"/>
  <c r="S51" s="1"/>
  <c r="S46" s="1"/>
  <c r="T50"/>
  <c r="R50" s="1"/>
  <c r="T48"/>
  <c r="S50"/>
  <c r="S48" s="1"/>
  <c r="T45"/>
  <c r="R45" s="1"/>
  <c r="R42" s="1"/>
  <c r="R40" s="1"/>
  <c r="S45"/>
  <c r="T44"/>
  <c r="S44"/>
  <c r="T39"/>
  <c r="T37" s="1"/>
  <c r="S39"/>
  <c r="S37" s="1"/>
  <c r="T30"/>
  <c r="R30" s="1"/>
  <c r="T28"/>
  <c r="S30"/>
  <c r="S28" s="1"/>
  <c r="T26"/>
  <c r="S26"/>
  <c r="T25"/>
  <c r="S25"/>
  <c r="T22"/>
  <c r="R22" s="1"/>
  <c r="S22"/>
  <c r="S19" s="1"/>
  <c r="T21"/>
  <c r="S21"/>
  <c r="T18"/>
  <c r="T14" s="1"/>
  <c r="S18"/>
  <c r="T17"/>
  <c r="S17"/>
  <c r="R17"/>
  <c r="N306"/>
  <c r="N303" s="1"/>
  <c r="N305"/>
  <c r="N301"/>
  <c r="N299"/>
  <c r="N292"/>
  <c r="N290" s="1"/>
  <c r="N283"/>
  <c r="N281"/>
  <c r="N280"/>
  <c r="N277" s="1"/>
  <c r="N279"/>
  <c r="N271"/>
  <c r="N269"/>
  <c r="N265"/>
  <c r="N261"/>
  <c r="N260"/>
  <c r="N257"/>
  <c r="N256"/>
  <c r="N253"/>
  <c r="N252"/>
  <c r="N249"/>
  <c r="N240"/>
  <c r="N237"/>
  <c r="N235"/>
  <c r="N232"/>
  <c r="N230"/>
  <c r="N226"/>
  <c r="N225"/>
  <c r="N213"/>
  <c r="N212"/>
  <c r="N209"/>
  <c r="N206"/>
  <c r="N203"/>
  <c r="N202"/>
  <c r="N201"/>
  <c r="L201" s="1"/>
  <c r="N200"/>
  <c r="N197"/>
  <c r="N196"/>
  <c r="N195"/>
  <c r="L195" s="1"/>
  <c r="N194"/>
  <c r="N191"/>
  <c r="N190"/>
  <c r="N189"/>
  <c r="N187" s="1"/>
  <c r="N181"/>
  <c r="N179" s="1"/>
  <c r="N172"/>
  <c r="N170"/>
  <c r="N169"/>
  <c r="L169" s="1"/>
  <c r="L167" s="1"/>
  <c r="N161"/>
  <c r="N159" s="1"/>
  <c r="N158"/>
  <c r="N156" s="1"/>
  <c r="N155"/>
  <c r="N153" s="1"/>
  <c r="N152"/>
  <c r="N150"/>
  <c r="N144"/>
  <c r="N142" s="1"/>
  <c r="N141"/>
  <c r="N140"/>
  <c r="L140" s="1"/>
  <c r="N139"/>
  <c r="N138"/>
  <c r="N137"/>
  <c r="N136"/>
  <c r="N135"/>
  <c r="N132"/>
  <c r="N131"/>
  <c r="N127" s="1"/>
  <c r="N130"/>
  <c r="N129"/>
  <c r="N126"/>
  <c r="N124"/>
  <c r="N123"/>
  <c r="N122"/>
  <c r="N121"/>
  <c r="N120"/>
  <c r="N116"/>
  <c r="N112" s="1"/>
  <c r="N115"/>
  <c r="N114"/>
  <c r="N111"/>
  <c r="N110"/>
  <c r="N109"/>
  <c r="N108"/>
  <c r="N107"/>
  <c r="N106"/>
  <c r="N103"/>
  <c r="N102"/>
  <c r="N97"/>
  <c r="N96"/>
  <c r="N88"/>
  <c r="N86" s="1"/>
  <c r="N85"/>
  <c r="N83"/>
  <c r="N82"/>
  <c r="N80" s="1"/>
  <c r="N79"/>
  <c r="N77" s="1"/>
  <c r="N76"/>
  <c r="N75"/>
  <c r="N72"/>
  <c r="N70" s="1"/>
  <c r="N63" s="1"/>
  <c r="N69"/>
  <c r="N68"/>
  <c r="N67"/>
  <c r="N65" s="1"/>
  <c r="N59"/>
  <c r="N56"/>
  <c r="N53"/>
  <c r="N51"/>
  <c r="N50"/>
  <c r="N48" s="1"/>
  <c r="N45"/>
  <c r="N44"/>
  <c r="L44" s="1"/>
  <c r="N39"/>
  <c r="N37" s="1"/>
  <c r="N30"/>
  <c r="N28"/>
  <c r="N26"/>
  <c r="L26" s="1"/>
  <c r="N25"/>
  <c r="N22"/>
  <c r="N21"/>
  <c r="N19" s="1"/>
  <c r="N18"/>
  <c r="N17"/>
  <c r="M306"/>
  <c r="M305"/>
  <c r="M301"/>
  <c r="M299" s="1"/>
  <c r="M292"/>
  <c r="M283"/>
  <c r="M281"/>
  <c r="M280"/>
  <c r="M279"/>
  <c r="M271"/>
  <c r="M269"/>
  <c r="M265"/>
  <c r="M261"/>
  <c r="M260"/>
  <c r="M257"/>
  <c r="L257" s="1"/>
  <c r="M256"/>
  <c r="L256"/>
  <c r="M253"/>
  <c r="M252"/>
  <c r="M249"/>
  <c r="L249"/>
  <c r="M240"/>
  <c r="M238" s="1"/>
  <c r="M237"/>
  <c r="M235"/>
  <c r="M232"/>
  <c r="M230"/>
  <c r="M226"/>
  <c r="L226" s="1"/>
  <c r="O226" s="1"/>
  <c r="M225"/>
  <c r="M213"/>
  <c r="M212"/>
  <c r="M210" s="1"/>
  <c r="M209"/>
  <c r="M206"/>
  <c r="M203"/>
  <c r="M198" s="1"/>
  <c r="M202"/>
  <c r="M201"/>
  <c r="M200"/>
  <c r="M197"/>
  <c r="L197" s="1"/>
  <c r="O197" s="1"/>
  <c r="M196"/>
  <c r="M195"/>
  <c r="M194"/>
  <c r="M191"/>
  <c r="L191" s="1"/>
  <c r="M190"/>
  <c r="L190" s="1"/>
  <c r="M189"/>
  <c r="M181"/>
  <c r="M172"/>
  <c r="M169"/>
  <c r="M161"/>
  <c r="M159"/>
  <c r="M158"/>
  <c r="M155"/>
  <c r="M152"/>
  <c r="M150"/>
  <c r="M144"/>
  <c r="M142" s="1"/>
  <c r="M141"/>
  <c r="L141" s="1"/>
  <c r="O141" s="1"/>
  <c r="M140"/>
  <c r="M139"/>
  <c r="M138"/>
  <c r="L138" s="1"/>
  <c r="O138" s="1"/>
  <c r="M137"/>
  <c r="M136"/>
  <c r="M135"/>
  <c r="M132"/>
  <c r="M131"/>
  <c r="M130"/>
  <c r="M129"/>
  <c r="M126"/>
  <c r="M124"/>
  <c r="M123"/>
  <c r="M122"/>
  <c r="M121"/>
  <c r="M120"/>
  <c r="L120" s="1"/>
  <c r="O120" s="1"/>
  <c r="M116"/>
  <c r="M115"/>
  <c r="M114"/>
  <c r="M111"/>
  <c r="L111" s="1"/>
  <c r="O111" s="1"/>
  <c r="M110"/>
  <c r="M109"/>
  <c r="M108"/>
  <c r="M107"/>
  <c r="L107" s="1"/>
  <c r="L104" s="1"/>
  <c r="O104" s="1"/>
  <c r="M106"/>
  <c r="M103"/>
  <c r="M102"/>
  <c r="M97"/>
  <c r="L97" s="1"/>
  <c r="L94" s="1"/>
  <c r="M96"/>
  <c r="M88"/>
  <c r="M86" s="1"/>
  <c r="M85"/>
  <c r="M83"/>
  <c r="M82"/>
  <c r="M80" s="1"/>
  <c r="M79"/>
  <c r="M77" s="1"/>
  <c r="M76"/>
  <c r="M75"/>
  <c r="M72"/>
  <c r="M70" s="1"/>
  <c r="M69"/>
  <c r="M68"/>
  <c r="M67"/>
  <c r="M65" s="1"/>
  <c r="M63" s="1"/>
  <c r="M59"/>
  <c r="M56"/>
  <c r="M54" s="1"/>
  <c r="M53"/>
  <c r="M50"/>
  <c r="M45"/>
  <c r="M44"/>
  <c r="M39"/>
  <c r="M30"/>
  <c r="M26"/>
  <c r="M25"/>
  <c r="M22"/>
  <c r="M21"/>
  <c r="L21" s="1"/>
  <c r="O21" s="1"/>
  <c r="M18"/>
  <c r="M17"/>
  <c r="L17" s="1"/>
  <c r="N382" i="13"/>
  <c r="M483"/>
  <c r="M481"/>
  <c r="M480"/>
  <c r="M479"/>
  <c r="M478"/>
  <c r="M477"/>
  <c r="M476"/>
  <c r="M471"/>
  <c r="M468"/>
  <c r="M467"/>
  <c r="M466"/>
  <c r="M465"/>
  <c r="M460"/>
  <c r="M459"/>
  <c r="M456"/>
  <c r="M454"/>
  <c r="M449"/>
  <c r="P449"/>
  <c r="M448"/>
  <c r="M447"/>
  <c r="M443"/>
  <c r="M440"/>
  <c r="M437"/>
  <c r="M439"/>
  <c r="M434"/>
  <c r="M433"/>
  <c r="M431"/>
  <c r="M430"/>
  <c r="M427"/>
  <c r="M426"/>
  <c r="M423"/>
  <c r="M422"/>
  <c r="M421"/>
  <c r="M420"/>
  <c r="M414"/>
  <c r="M413"/>
  <c r="M410"/>
  <c r="M409"/>
  <c r="M406"/>
  <c r="M405"/>
  <c r="M401"/>
  <c r="M400"/>
  <c r="P400"/>
  <c r="M391"/>
  <c r="M390"/>
  <c r="M387"/>
  <c r="M384"/>
  <c r="M383"/>
  <c r="M382"/>
  <c r="M381"/>
  <c r="M378"/>
  <c r="M377"/>
  <c r="M375"/>
  <c r="M372"/>
  <c r="M370"/>
  <c r="M369"/>
  <c r="M368"/>
  <c r="M366"/>
  <c r="M365"/>
  <c r="M364"/>
  <c r="M363"/>
  <c r="M359"/>
  <c r="M357"/>
  <c r="M356"/>
  <c r="M354"/>
  <c r="M353"/>
  <c r="M352"/>
  <c r="M350"/>
  <c r="M345"/>
  <c r="M344"/>
  <c r="M343"/>
  <c r="M342"/>
  <c r="M341"/>
  <c r="M340"/>
  <c r="M339"/>
  <c r="M338"/>
  <c r="P338"/>
  <c r="M332"/>
  <c r="M331"/>
  <c r="M328"/>
  <c r="M326"/>
  <c r="M325"/>
  <c r="M323"/>
  <c r="M322"/>
  <c r="P322"/>
  <c r="M321"/>
  <c r="M320"/>
  <c r="M319"/>
  <c r="M316"/>
  <c r="P316"/>
  <c r="M315"/>
  <c r="M314"/>
  <c r="M313"/>
  <c r="M310"/>
  <c r="M309"/>
  <c r="M308"/>
  <c r="M303"/>
  <c r="M300"/>
  <c r="P300"/>
  <c r="M299"/>
  <c r="M298"/>
  <c r="M297"/>
  <c r="M296"/>
  <c r="P296"/>
  <c r="M295"/>
  <c r="M294"/>
  <c r="M293"/>
  <c r="M292"/>
  <c r="P292"/>
  <c r="M287"/>
  <c r="M285"/>
  <c r="M284"/>
  <c r="M283"/>
  <c r="M282"/>
  <c r="P282"/>
  <c r="M281"/>
  <c r="M280"/>
  <c r="M279"/>
  <c r="M278"/>
  <c r="M274"/>
  <c r="M273"/>
  <c r="M269"/>
  <c r="M267"/>
  <c r="P267"/>
  <c r="M266"/>
  <c r="M264"/>
  <c r="M260"/>
  <c r="M258"/>
  <c r="M257"/>
  <c r="M256"/>
  <c r="M255"/>
  <c r="M254"/>
  <c r="M253"/>
  <c r="M249"/>
  <c r="M246"/>
  <c r="M244"/>
  <c r="M243"/>
  <c r="M240"/>
  <c r="M238"/>
  <c r="P238"/>
  <c r="M237"/>
  <c r="M236"/>
  <c r="P236"/>
  <c r="M235"/>
  <c r="M234"/>
  <c r="M233"/>
  <c r="M232"/>
  <c r="P232"/>
  <c r="M231"/>
  <c r="M230"/>
  <c r="M229"/>
  <c r="M228"/>
  <c r="P228"/>
  <c r="M227"/>
  <c r="M226"/>
  <c r="M219"/>
  <c r="M216"/>
  <c r="M215"/>
  <c r="M214"/>
  <c r="M213"/>
  <c r="M212"/>
  <c r="M211"/>
  <c r="M210"/>
  <c r="M207"/>
  <c r="M206"/>
  <c r="M205"/>
  <c r="M204"/>
  <c r="M201"/>
  <c r="M198"/>
  <c r="M197"/>
  <c r="M196"/>
  <c r="M195"/>
  <c r="M194"/>
  <c r="J185" i="10"/>
  <c r="M191" i="13"/>
  <c r="M190"/>
  <c r="M189"/>
  <c r="M188"/>
  <c r="P188"/>
  <c r="M184"/>
  <c r="M183"/>
  <c r="M182"/>
  <c r="M179"/>
  <c r="M178"/>
  <c r="M177"/>
  <c r="M176"/>
  <c r="M175"/>
  <c r="P175"/>
  <c r="M174"/>
  <c r="M171"/>
  <c r="M170"/>
  <c r="M169"/>
  <c r="M168"/>
  <c r="M166"/>
  <c r="M165"/>
  <c r="M163"/>
  <c r="M158"/>
  <c r="M157"/>
  <c r="M152"/>
  <c r="M150"/>
  <c r="M149"/>
  <c r="M147"/>
  <c r="M146"/>
  <c r="M144"/>
  <c r="M143"/>
  <c r="M140"/>
  <c r="M139"/>
  <c r="M136"/>
  <c r="M134"/>
  <c r="M133"/>
  <c r="M132"/>
  <c r="M131"/>
  <c r="M126"/>
  <c r="M125"/>
  <c r="P125"/>
  <c r="M124"/>
  <c r="M123"/>
  <c r="M122"/>
  <c r="M118"/>
  <c r="M116"/>
  <c r="M115"/>
  <c r="M113"/>
  <c r="M112"/>
  <c r="M110"/>
  <c r="M109"/>
  <c r="M107"/>
  <c r="M103"/>
  <c r="M101"/>
  <c r="M96"/>
  <c r="M94"/>
  <c r="M93"/>
  <c r="M92"/>
  <c r="M90"/>
  <c r="P90"/>
  <c r="M89"/>
  <c r="M86"/>
  <c r="M85"/>
  <c r="P85"/>
  <c r="M84"/>
  <c r="P84"/>
  <c r="M83"/>
  <c r="M82"/>
  <c r="M81"/>
  <c r="P81"/>
  <c r="M80"/>
  <c r="M79"/>
  <c r="P79"/>
  <c r="M78"/>
  <c r="M77"/>
  <c r="P77"/>
  <c r="M76"/>
  <c r="M72"/>
  <c r="M71"/>
  <c r="M67"/>
  <c r="M64"/>
  <c r="M63"/>
  <c r="M62"/>
  <c r="M61"/>
  <c r="M60"/>
  <c r="M59"/>
  <c r="M58"/>
  <c r="M57"/>
  <c r="M56"/>
  <c r="M55"/>
  <c r="M53"/>
  <c r="M52"/>
  <c r="M49"/>
  <c r="M48"/>
  <c r="M45"/>
  <c r="M44"/>
  <c r="M43"/>
  <c r="M42"/>
  <c r="M41"/>
  <c r="M40"/>
  <c r="M39"/>
  <c r="M38"/>
  <c r="P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8"/>
  <c r="O473"/>
  <c r="N473"/>
  <c r="O469"/>
  <c r="N469"/>
  <c r="O464"/>
  <c r="N464"/>
  <c r="O454"/>
  <c r="N454"/>
  <c r="O452"/>
  <c r="N289" i="9"/>
  <c r="O446" i="13"/>
  <c r="N446"/>
  <c r="M286" i="9"/>
  <c r="O441" i="13"/>
  <c r="N441"/>
  <c r="O437"/>
  <c r="N437"/>
  <c r="O433"/>
  <c r="N433"/>
  <c r="O428"/>
  <c r="N428"/>
  <c r="O426"/>
  <c r="N426"/>
  <c r="O418"/>
  <c r="O417"/>
  <c r="N418"/>
  <c r="O411"/>
  <c r="N411"/>
  <c r="O407"/>
  <c r="N407"/>
  <c r="O403"/>
  <c r="N403"/>
  <c r="O398"/>
  <c r="R398"/>
  <c r="N398"/>
  <c r="Q398"/>
  <c r="O390"/>
  <c r="N390"/>
  <c r="N388"/>
  <c r="O385"/>
  <c r="N385"/>
  <c r="O382"/>
  <c r="N236" i="9"/>
  <c r="L236" s="1"/>
  <c r="O376" i="13"/>
  <c r="N376"/>
  <c r="N373"/>
  <c r="M373"/>
  <c r="N367"/>
  <c r="M227" i="9"/>
  <c r="O362" i="13"/>
  <c r="N362"/>
  <c r="O355"/>
  <c r="N222" i="9"/>
  <c r="N355" i="13"/>
  <c r="O349"/>
  <c r="N221" i="9"/>
  <c r="O337" i="13"/>
  <c r="O335"/>
  <c r="N337"/>
  <c r="O329"/>
  <c r="N329"/>
  <c r="O326"/>
  <c r="N326"/>
  <c r="O323"/>
  <c r="N323"/>
  <c r="O317"/>
  <c r="N317"/>
  <c r="O311"/>
  <c r="N311"/>
  <c r="O306"/>
  <c r="O304"/>
  <c r="N306"/>
  <c r="N290"/>
  <c r="Q290"/>
  <c r="P184" i="9"/>
  <c r="P182" s="1"/>
  <c r="O285" i="13"/>
  <c r="N285"/>
  <c r="O277"/>
  <c r="O275"/>
  <c r="N277"/>
  <c r="M178" i="9"/>
  <c r="L178" s="1"/>
  <c r="O178" s="1"/>
  <c r="O272" i="13"/>
  <c r="N175" i="9"/>
  <c r="N272" i="13"/>
  <c r="N270"/>
  <c r="O267"/>
  <c r="N267"/>
  <c r="O264"/>
  <c r="N264"/>
  <c r="N164" i="9"/>
  <c r="L164" s="1"/>
  <c r="N250" i="13"/>
  <c r="O247"/>
  <c r="N247"/>
  <c r="O244"/>
  <c r="N244"/>
  <c r="O241"/>
  <c r="N241"/>
  <c r="O238"/>
  <c r="N238"/>
  <c r="O217"/>
  <c r="N217"/>
  <c r="O208"/>
  <c r="N208"/>
  <c r="O202"/>
  <c r="N202"/>
  <c r="O199"/>
  <c r="N199"/>
  <c r="N187"/>
  <c r="N185"/>
  <c r="O180"/>
  <c r="N180"/>
  <c r="O172"/>
  <c r="N172"/>
  <c r="Q172"/>
  <c r="M167"/>
  <c r="O164"/>
  <c r="N164"/>
  <c r="O162"/>
  <c r="N162"/>
  <c r="M101" i="9"/>
  <c r="O155" i="13"/>
  <c r="N155"/>
  <c r="O150"/>
  <c r="R150"/>
  <c r="N150"/>
  <c r="O147"/>
  <c r="N147"/>
  <c r="O144"/>
  <c r="N144"/>
  <c r="O141"/>
  <c r="N141"/>
  <c r="O137"/>
  <c r="R137"/>
  <c r="N137"/>
  <c r="O134"/>
  <c r="N134"/>
  <c r="O129"/>
  <c r="N129"/>
  <c r="O121"/>
  <c r="O119"/>
  <c r="N121"/>
  <c r="M62" i="9"/>
  <c r="M60" s="1"/>
  <c r="O116" i="13"/>
  <c r="N116"/>
  <c r="O113"/>
  <c r="N113"/>
  <c r="O110"/>
  <c r="N110"/>
  <c r="O107"/>
  <c r="N107"/>
  <c r="Q107"/>
  <c r="O102"/>
  <c r="O99"/>
  <c r="N102"/>
  <c r="O94"/>
  <c r="N94"/>
  <c r="M91"/>
  <c r="M88"/>
  <c r="O70"/>
  <c r="O68"/>
  <c r="N70"/>
  <c r="M33" i="9"/>
  <c r="O65" i="13"/>
  <c r="N65"/>
  <c r="Q65"/>
  <c r="O54"/>
  <c r="O50"/>
  <c r="N54"/>
  <c r="O46"/>
  <c r="N46"/>
  <c r="P140" i="1"/>
  <c r="L290" i="13"/>
  <c r="I290"/>
  <c r="H290"/>
  <c r="H288"/>
  <c r="J223" i="9"/>
  <c r="I358" i="13"/>
  <c r="H223" i="9"/>
  <c r="H358" i="13"/>
  <c r="G223" i="9"/>
  <c r="F223" s="1"/>
  <c r="L355" i="13"/>
  <c r="K222" i="9"/>
  <c r="K355" i="13"/>
  <c r="I355"/>
  <c r="H222" i="9"/>
  <c r="H355" i="13"/>
  <c r="G222" i="9"/>
  <c r="F222" s="1"/>
  <c r="L349" i="13"/>
  <c r="K349"/>
  <c r="J221" i="9"/>
  <c r="I349" i="13"/>
  <c r="H221" i="9"/>
  <c r="H349" i="13"/>
  <c r="L367"/>
  <c r="K367"/>
  <c r="J227" i="9"/>
  <c r="I367" i="13"/>
  <c r="H227" i="9"/>
  <c r="H367" i="13"/>
  <c r="G227" i="9"/>
  <c r="L277" i="13"/>
  <c r="K277"/>
  <c r="I277"/>
  <c r="I275"/>
  <c r="H277"/>
  <c r="J164" i="9"/>
  <c r="J162"/>
  <c r="I252" i="13"/>
  <c r="I250"/>
  <c r="I220"/>
  <c r="I12"/>
  <c r="H252"/>
  <c r="H250"/>
  <c r="H220"/>
  <c r="H12"/>
  <c r="L224"/>
  <c r="K149" i="9"/>
  <c r="K224" i="13"/>
  <c r="J149" i="9"/>
  <c r="I224" i="13"/>
  <c r="H149" i="9"/>
  <c r="H147"/>
  <c r="H224" i="13"/>
  <c r="G149" i="9"/>
  <c r="G147" s="1"/>
  <c r="L187" i="13"/>
  <c r="L185"/>
  <c r="K187"/>
  <c r="I187"/>
  <c r="H119" i="9"/>
  <c r="F119" s="1"/>
  <c r="H187" i="13"/>
  <c r="G119" i="9"/>
  <c r="L121" i="13"/>
  <c r="K62" i="9"/>
  <c r="K60" s="1"/>
  <c r="K121" i="13"/>
  <c r="K119"/>
  <c r="I121"/>
  <c r="H62" i="9"/>
  <c r="H121" i="13"/>
  <c r="H119"/>
  <c r="L54"/>
  <c r="K54"/>
  <c r="J27" i="9"/>
  <c r="I54" i="13"/>
  <c r="H27" i="9"/>
  <c r="H54" i="13"/>
  <c r="H50"/>
  <c r="L17"/>
  <c r="K17"/>
  <c r="K15"/>
  <c r="I17"/>
  <c r="H17"/>
  <c r="J126"/>
  <c r="J483"/>
  <c r="J481"/>
  <c r="J480"/>
  <c r="J479"/>
  <c r="J478"/>
  <c r="J477"/>
  <c r="J476"/>
  <c r="J471"/>
  <c r="J468"/>
  <c r="J467"/>
  <c r="J466"/>
  <c r="J465"/>
  <c r="J460"/>
  <c r="J456"/>
  <c r="J454"/>
  <c r="J453"/>
  <c r="J452"/>
  <c r="J450"/>
  <c r="J449"/>
  <c r="J448"/>
  <c r="J447"/>
  <c r="J443"/>
  <c r="J441"/>
  <c r="J440"/>
  <c r="J439"/>
  <c r="J434"/>
  <c r="J430"/>
  <c r="J427"/>
  <c r="J426"/>
  <c r="J423"/>
  <c r="J422"/>
  <c r="J421"/>
  <c r="J420"/>
  <c r="J414"/>
  <c r="J413"/>
  <c r="J411"/>
  <c r="J410"/>
  <c r="J409"/>
  <c r="J406"/>
  <c r="J403"/>
  <c r="J405"/>
  <c r="J401"/>
  <c r="J400"/>
  <c r="J391"/>
  <c r="J390"/>
  <c r="J387"/>
  <c r="J385"/>
  <c r="J384"/>
  <c r="J383"/>
  <c r="J381"/>
  <c r="J378"/>
  <c r="P378"/>
  <c r="J377"/>
  <c r="J375"/>
  <c r="J372"/>
  <c r="J371"/>
  <c r="J370"/>
  <c r="J369"/>
  <c r="J368"/>
  <c r="J366"/>
  <c r="P366"/>
  <c r="J365"/>
  <c r="J364"/>
  <c r="J363"/>
  <c r="J360"/>
  <c r="J359"/>
  <c r="P359"/>
  <c r="J357"/>
  <c r="J356"/>
  <c r="J354"/>
  <c r="J353"/>
  <c r="J352"/>
  <c r="J351"/>
  <c r="J350"/>
  <c r="J345"/>
  <c r="J344"/>
  <c r="J343"/>
  <c r="J342"/>
  <c r="J341"/>
  <c r="J340"/>
  <c r="J339"/>
  <c r="J338"/>
  <c r="J332"/>
  <c r="P332"/>
  <c r="J331"/>
  <c r="J328"/>
  <c r="J326"/>
  <c r="J325"/>
  <c r="J322"/>
  <c r="J321"/>
  <c r="J320"/>
  <c r="J319"/>
  <c r="J316"/>
  <c r="J315"/>
  <c r="J311"/>
  <c r="J314"/>
  <c r="J313"/>
  <c r="J310"/>
  <c r="J309"/>
  <c r="J308"/>
  <c r="P308"/>
  <c r="J303"/>
  <c r="J302"/>
  <c r="J301"/>
  <c r="J300"/>
  <c r="J299"/>
  <c r="J298"/>
  <c r="J297"/>
  <c r="J296"/>
  <c r="J295"/>
  <c r="J294"/>
  <c r="J293"/>
  <c r="J292"/>
  <c r="J291"/>
  <c r="J287"/>
  <c r="J285"/>
  <c r="J284"/>
  <c r="J283"/>
  <c r="P283"/>
  <c r="J282"/>
  <c r="J281"/>
  <c r="J280"/>
  <c r="J279"/>
  <c r="J278"/>
  <c r="J274"/>
  <c r="J273"/>
  <c r="P273"/>
  <c r="J269"/>
  <c r="J267"/>
  <c r="J266"/>
  <c r="J264"/>
  <c r="J260"/>
  <c r="J258"/>
  <c r="J257"/>
  <c r="J256"/>
  <c r="J255"/>
  <c r="J254"/>
  <c r="J253"/>
  <c r="J249"/>
  <c r="J247"/>
  <c r="J246"/>
  <c r="J243"/>
  <c r="J240"/>
  <c r="J238"/>
  <c r="J237"/>
  <c r="J236"/>
  <c r="J235"/>
  <c r="J234"/>
  <c r="J233"/>
  <c r="J232"/>
  <c r="J231"/>
  <c r="J230"/>
  <c r="J229"/>
  <c r="J228"/>
  <c r="J227"/>
  <c r="J226"/>
  <c r="J225"/>
  <c r="J219"/>
  <c r="J217"/>
  <c r="J216"/>
  <c r="J215"/>
  <c r="J214"/>
  <c r="J213"/>
  <c r="J212"/>
  <c r="J211"/>
  <c r="J210"/>
  <c r="J207"/>
  <c r="J206"/>
  <c r="J205"/>
  <c r="J204"/>
  <c r="J202"/>
  <c r="J201"/>
  <c r="J199"/>
  <c r="J198"/>
  <c r="J197"/>
  <c r="P197"/>
  <c r="J196"/>
  <c r="J195"/>
  <c r="J194"/>
  <c r="J193"/>
  <c r="J192"/>
  <c r="J191"/>
  <c r="J190"/>
  <c r="J187"/>
  <c r="J189"/>
  <c r="J188"/>
  <c r="J184"/>
  <c r="J183"/>
  <c r="J180"/>
  <c r="J182"/>
  <c r="P182"/>
  <c r="J179"/>
  <c r="J178"/>
  <c r="P178"/>
  <c r="J177"/>
  <c r="J176"/>
  <c r="P176"/>
  <c r="J175"/>
  <c r="J174"/>
  <c r="P174"/>
  <c r="J171"/>
  <c r="J170"/>
  <c r="J169"/>
  <c r="P169"/>
  <c r="J168"/>
  <c r="J166"/>
  <c r="J165"/>
  <c r="P165"/>
  <c r="J163"/>
  <c r="J158"/>
  <c r="J157"/>
  <c r="J152"/>
  <c r="J149"/>
  <c r="J147"/>
  <c r="J146"/>
  <c r="J143"/>
  <c r="J141"/>
  <c r="J140"/>
  <c r="J139"/>
  <c r="J136"/>
  <c r="J134"/>
  <c r="J133"/>
  <c r="J129"/>
  <c r="J132"/>
  <c r="P132"/>
  <c r="J131"/>
  <c r="J124"/>
  <c r="J123"/>
  <c r="P123"/>
  <c r="J122"/>
  <c r="J118"/>
  <c r="J115"/>
  <c r="J113"/>
  <c r="J112"/>
  <c r="J109"/>
  <c r="J107"/>
  <c r="J103"/>
  <c r="J101"/>
  <c r="J96"/>
  <c r="J94"/>
  <c r="P94"/>
  <c r="J93"/>
  <c r="J92"/>
  <c r="P92"/>
  <c r="J76"/>
  <c r="P76"/>
  <c r="J72"/>
  <c r="J71"/>
  <c r="J67"/>
  <c r="J65"/>
  <c r="J64"/>
  <c r="J63"/>
  <c r="J62"/>
  <c r="J61"/>
  <c r="P61"/>
  <c r="J60"/>
  <c r="J59"/>
  <c r="J58"/>
  <c r="J57"/>
  <c r="J56"/>
  <c r="J55"/>
  <c r="J53"/>
  <c r="J52"/>
  <c r="P52"/>
  <c r="J49"/>
  <c r="J48"/>
  <c r="J45"/>
  <c r="J44"/>
  <c r="P44"/>
  <c r="J43"/>
  <c r="J42"/>
  <c r="J41"/>
  <c r="J40"/>
  <c r="P40"/>
  <c r="J39"/>
  <c r="J38"/>
  <c r="J37"/>
  <c r="J36"/>
  <c r="P36"/>
  <c r="J35"/>
  <c r="J34"/>
  <c r="J33"/>
  <c r="J32"/>
  <c r="P32"/>
  <c r="J31"/>
  <c r="P31"/>
  <c r="J30"/>
  <c r="J29"/>
  <c r="J28"/>
  <c r="J27"/>
  <c r="J26"/>
  <c r="J25"/>
  <c r="J24"/>
  <c r="P24"/>
  <c r="J23"/>
  <c r="J22"/>
  <c r="J21"/>
  <c r="J20"/>
  <c r="P20"/>
  <c r="J19"/>
  <c r="J18"/>
  <c r="G53"/>
  <c r="G52"/>
  <c r="I475"/>
  <c r="I473"/>
  <c r="H475"/>
  <c r="G305" i="9"/>
  <c r="G479" i="13"/>
  <c r="G478"/>
  <c r="G475"/>
  <c r="G473"/>
  <c r="G477"/>
  <c r="G476"/>
  <c r="H464"/>
  <c r="I464"/>
  <c r="I452"/>
  <c r="H289" i="9"/>
  <c r="H287" s="1"/>
  <c r="H452" i="13"/>
  <c r="G289" i="9"/>
  <c r="G287" s="1"/>
  <c r="I446" i="13"/>
  <c r="I444"/>
  <c r="H446"/>
  <c r="H444"/>
  <c r="H426"/>
  <c r="H424"/>
  <c r="I426"/>
  <c r="I424"/>
  <c r="K426"/>
  <c r="J268" i="9"/>
  <c r="I268" s="1"/>
  <c r="I266" s="1"/>
  <c r="L426" i="13"/>
  <c r="K268" i="9"/>
  <c r="H396" i="13"/>
  <c r="I382"/>
  <c r="H236" i="9"/>
  <c r="H382" i="13"/>
  <c r="G372"/>
  <c r="G367"/>
  <c r="G354"/>
  <c r="H337"/>
  <c r="G218" i="9"/>
  <c r="G216" s="1"/>
  <c r="I337" i="13"/>
  <c r="G279"/>
  <c r="G280"/>
  <c r="G281"/>
  <c r="G282"/>
  <c r="G283"/>
  <c r="G284"/>
  <c r="G125"/>
  <c r="H70"/>
  <c r="I70"/>
  <c r="H33" i="9"/>
  <c r="K70" i="13"/>
  <c r="J33" i="9"/>
  <c r="J31" s="1"/>
  <c r="L70" i="13"/>
  <c r="L68"/>
  <c r="G483"/>
  <c r="G481"/>
  <c r="G480"/>
  <c r="G471"/>
  <c r="G469"/>
  <c r="G468"/>
  <c r="G467"/>
  <c r="G466"/>
  <c r="G465"/>
  <c r="G460"/>
  <c r="G459"/>
  <c r="G457"/>
  <c r="G456"/>
  <c r="G454"/>
  <c r="G453"/>
  <c r="G452"/>
  <c r="G450"/>
  <c r="G449"/>
  <c r="G448"/>
  <c r="G447"/>
  <c r="G443"/>
  <c r="G441"/>
  <c r="G440"/>
  <c r="G439"/>
  <c r="G434"/>
  <c r="G433"/>
  <c r="G431"/>
  <c r="G430"/>
  <c r="G428"/>
  <c r="G427"/>
  <c r="G426"/>
  <c r="G424"/>
  <c r="G423"/>
  <c r="G422"/>
  <c r="G421"/>
  <c r="G420"/>
  <c r="G414"/>
  <c r="G413"/>
  <c r="G411"/>
  <c r="G410"/>
  <c r="G409"/>
  <c r="G406"/>
  <c r="G405"/>
  <c r="G403"/>
  <c r="G401"/>
  <c r="G400"/>
  <c r="G397"/>
  <c r="G396"/>
  <c r="G391"/>
  <c r="G390"/>
  <c r="G388"/>
  <c r="G387"/>
  <c r="G385"/>
  <c r="G384"/>
  <c r="G383"/>
  <c r="G382"/>
  <c r="G379"/>
  <c r="G381"/>
  <c r="G378"/>
  <c r="G377"/>
  <c r="G375"/>
  <c r="G371"/>
  <c r="G370"/>
  <c r="G369"/>
  <c r="G368"/>
  <c r="G366"/>
  <c r="G365"/>
  <c r="G364"/>
  <c r="G363"/>
  <c r="G360"/>
  <c r="G359"/>
  <c r="G357"/>
  <c r="G355"/>
  <c r="G356"/>
  <c r="G353"/>
  <c r="G352"/>
  <c r="G349"/>
  <c r="G351"/>
  <c r="G350"/>
  <c r="G345"/>
  <c r="G344"/>
  <c r="G343"/>
  <c r="G342"/>
  <c r="D131" i="10"/>
  <c r="G341" i="13"/>
  <c r="G340"/>
  <c r="G339"/>
  <c r="G338"/>
  <c r="G332"/>
  <c r="G331"/>
  <c r="G328"/>
  <c r="G326"/>
  <c r="G325"/>
  <c r="G323"/>
  <c r="G322"/>
  <c r="G321"/>
  <c r="G320"/>
  <c r="G319"/>
  <c r="G316"/>
  <c r="G315"/>
  <c r="G314"/>
  <c r="G313"/>
  <c r="G310"/>
  <c r="G309"/>
  <c r="G308"/>
  <c r="G303"/>
  <c r="G302"/>
  <c r="G300"/>
  <c r="G299"/>
  <c r="G298"/>
  <c r="G297"/>
  <c r="G296"/>
  <c r="G295"/>
  <c r="G294"/>
  <c r="G293"/>
  <c r="G292"/>
  <c r="G291"/>
  <c r="G287"/>
  <c r="G285"/>
  <c r="G278"/>
  <c r="G274"/>
  <c r="G273"/>
  <c r="G269"/>
  <c r="G267"/>
  <c r="G266"/>
  <c r="G264"/>
  <c r="G260"/>
  <c r="G258"/>
  <c r="G257"/>
  <c r="G256"/>
  <c r="G255"/>
  <c r="G254"/>
  <c r="G253"/>
  <c r="G249"/>
  <c r="G247"/>
  <c r="G246"/>
  <c r="G244"/>
  <c r="G243"/>
  <c r="G241"/>
  <c r="G240"/>
  <c r="G238"/>
  <c r="G237"/>
  <c r="G236"/>
  <c r="G235"/>
  <c r="G234"/>
  <c r="G233"/>
  <c r="G232"/>
  <c r="G231"/>
  <c r="G230"/>
  <c r="G229"/>
  <c r="G228"/>
  <c r="G227"/>
  <c r="G226"/>
  <c r="G225"/>
  <c r="G224"/>
  <c r="G222"/>
  <c r="G219"/>
  <c r="G217"/>
  <c r="G216"/>
  <c r="G215"/>
  <c r="G214"/>
  <c r="G213"/>
  <c r="G212"/>
  <c r="G211"/>
  <c r="G208"/>
  <c r="G210"/>
  <c r="G207"/>
  <c r="G206"/>
  <c r="G205"/>
  <c r="G202"/>
  <c r="G204"/>
  <c r="G201"/>
  <c r="G199"/>
  <c r="G198"/>
  <c r="G197"/>
  <c r="G196"/>
  <c r="G195"/>
  <c r="G194"/>
  <c r="G193"/>
  <c r="G191"/>
  <c r="G190"/>
  <c r="G189"/>
  <c r="G188"/>
  <c r="G184"/>
  <c r="G183"/>
  <c r="G182"/>
  <c r="G179"/>
  <c r="G178"/>
  <c r="G177"/>
  <c r="G176"/>
  <c r="G175"/>
  <c r="G174"/>
  <c r="G171"/>
  <c r="G170"/>
  <c r="G169"/>
  <c r="G168"/>
  <c r="G166"/>
  <c r="G165"/>
  <c r="G163"/>
  <c r="G158"/>
  <c r="G155"/>
  <c r="G157"/>
  <c r="G152"/>
  <c r="G150"/>
  <c r="G149"/>
  <c r="G147"/>
  <c r="G146"/>
  <c r="G144"/>
  <c r="G143"/>
  <c r="G141"/>
  <c r="G140"/>
  <c r="G139"/>
  <c r="G136"/>
  <c r="G134"/>
  <c r="G133"/>
  <c r="G132"/>
  <c r="G131"/>
  <c r="G126"/>
  <c r="G124"/>
  <c r="G123"/>
  <c r="G122"/>
  <c r="G121"/>
  <c r="G119"/>
  <c r="G118"/>
  <c r="G116"/>
  <c r="G115"/>
  <c r="G113"/>
  <c r="G112"/>
  <c r="G110"/>
  <c r="G109"/>
  <c r="G107"/>
  <c r="G103"/>
  <c r="G101"/>
  <c r="G96"/>
  <c r="G94"/>
  <c r="G93"/>
  <c r="G92"/>
  <c r="G90"/>
  <c r="G89"/>
  <c r="G86"/>
  <c r="G85"/>
  <c r="G84"/>
  <c r="G83"/>
  <c r="G82"/>
  <c r="G81"/>
  <c r="G80"/>
  <c r="G79"/>
  <c r="G78"/>
  <c r="G77"/>
  <c r="G76"/>
  <c r="G72"/>
  <c r="G71"/>
  <c r="G67"/>
  <c r="G65"/>
  <c r="G64"/>
  <c r="G63"/>
  <c r="G62"/>
  <c r="G61"/>
  <c r="G60"/>
  <c r="G59"/>
  <c r="G58"/>
  <c r="G57"/>
  <c r="G56"/>
  <c r="G55"/>
  <c r="G49"/>
  <c r="G46"/>
  <c r="G48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K396"/>
  <c r="K394"/>
  <c r="K464"/>
  <c r="L464"/>
  <c r="L462"/>
  <c r="K452"/>
  <c r="J289" i="9"/>
  <c r="L452" i="13"/>
  <c r="L450"/>
  <c r="K446"/>
  <c r="L446"/>
  <c r="K286" i="9"/>
  <c r="K284" s="1"/>
  <c r="K382" i="13"/>
  <c r="J236" i="9"/>
  <c r="L382" i="13"/>
  <c r="R382"/>
  <c r="L337"/>
  <c r="K337"/>
  <c r="L411"/>
  <c r="R411"/>
  <c r="K411"/>
  <c r="I411"/>
  <c r="H411"/>
  <c r="G301"/>
  <c r="D174" i="10"/>
  <c r="G192" i="13"/>
  <c r="L180"/>
  <c r="K180"/>
  <c r="Q180"/>
  <c r="L172"/>
  <c r="K172"/>
  <c r="I172"/>
  <c r="H172"/>
  <c r="Q169" i="9"/>
  <c r="Q167"/>
  <c r="Q253"/>
  <c r="L102" i="13"/>
  <c r="L99"/>
  <c r="K102"/>
  <c r="L94"/>
  <c r="R94"/>
  <c r="K94"/>
  <c r="L91"/>
  <c r="J91"/>
  <c r="L88"/>
  <c r="I173" i="10"/>
  <c r="L65" i="13"/>
  <c r="K65"/>
  <c r="L46"/>
  <c r="K46"/>
  <c r="Q46"/>
  <c r="L116"/>
  <c r="K116"/>
  <c r="Q116"/>
  <c r="L113"/>
  <c r="K113"/>
  <c r="L110"/>
  <c r="K110"/>
  <c r="L107"/>
  <c r="K107"/>
  <c r="L150"/>
  <c r="K150"/>
  <c r="L147"/>
  <c r="R147"/>
  <c r="K147"/>
  <c r="Q147"/>
  <c r="L144"/>
  <c r="K144"/>
  <c r="L141"/>
  <c r="R141"/>
  <c r="K141"/>
  <c r="L137"/>
  <c r="K137"/>
  <c r="L134"/>
  <c r="R134"/>
  <c r="K134"/>
  <c r="K127"/>
  <c r="L129"/>
  <c r="K129"/>
  <c r="L217"/>
  <c r="R217"/>
  <c r="K217"/>
  <c r="L208"/>
  <c r="K208"/>
  <c r="L202"/>
  <c r="R202"/>
  <c r="K202"/>
  <c r="L199"/>
  <c r="K199"/>
  <c r="Q199"/>
  <c r="L167"/>
  <c r="L164"/>
  <c r="R164"/>
  <c r="K164"/>
  <c r="L162"/>
  <c r="K101" i="9"/>
  <c r="K162" i="13"/>
  <c r="J101" i="9"/>
  <c r="I101"/>
  <c r="L155" i="13"/>
  <c r="K155"/>
  <c r="L247"/>
  <c r="R247"/>
  <c r="K247"/>
  <c r="L244"/>
  <c r="K244"/>
  <c r="L241"/>
  <c r="R241"/>
  <c r="K241"/>
  <c r="L238"/>
  <c r="K238"/>
  <c r="L285"/>
  <c r="R285"/>
  <c r="K285"/>
  <c r="L272"/>
  <c r="K272"/>
  <c r="L267"/>
  <c r="K267"/>
  <c r="L264"/>
  <c r="K264"/>
  <c r="Q264"/>
  <c r="L329"/>
  <c r="R329"/>
  <c r="K329"/>
  <c r="L326"/>
  <c r="K326"/>
  <c r="Q326"/>
  <c r="L323"/>
  <c r="K323"/>
  <c r="L317"/>
  <c r="K317"/>
  <c r="L311"/>
  <c r="K311"/>
  <c r="L306"/>
  <c r="K306"/>
  <c r="I329"/>
  <c r="H329"/>
  <c r="I326"/>
  <c r="H326"/>
  <c r="I323"/>
  <c r="H323"/>
  <c r="I317"/>
  <c r="H317"/>
  <c r="I311"/>
  <c r="H311"/>
  <c r="I306"/>
  <c r="H306"/>
  <c r="L390"/>
  <c r="L388"/>
  <c r="K390"/>
  <c r="L385"/>
  <c r="K385"/>
  <c r="L376"/>
  <c r="K376"/>
  <c r="L362"/>
  <c r="K362"/>
  <c r="L433"/>
  <c r="K433"/>
  <c r="Q433"/>
  <c r="P274" i="9"/>
  <c r="P272" s="1"/>
  <c r="L428" i="13"/>
  <c r="K428"/>
  <c r="Q428"/>
  <c r="L418"/>
  <c r="L417"/>
  <c r="K264" i="9"/>
  <c r="K418" i="13"/>
  <c r="K417"/>
  <c r="J264" i="9"/>
  <c r="J262" s="1"/>
  <c r="L407" i="13"/>
  <c r="R407"/>
  <c r="K407"/>
  <c r="L403"/>
  <c r="R403"/>
  <c r="K403"/>
  <c r="I398"/>
  <c r="I396"/>
  <c r="H398"/>
  <c r="G398"/>
  <c r="L473"/>
  <c r="R473"/>
  <c r="K473"/>
  <c r="L469"/>
  <c r="K469"/>
  <c r="L454"/>
  <c r="R454"/>
  <c r="K454"/>
  <c r="L441"/>
  <c r="K441"/>
  <c r="L437"/>
  <c r="L435"/>
  <c r="K437"/>
  <c r="D139" i="1"/>
  <c r="I469" i="13"/>
  <c r="H469"/>
  <c r="I454"/>
  <c r="H454"/>
  <c r="I441"/>
  <c r="H441"/>
  <c r="I437"/>
  <c r="H437"/>
  <c r="I433"/>
  <c r="H433"/>
  <c r="I428"/>
  <c r="H428"/>
  <c r="I418"/>
  <c r="I417"/>
  <c r="H264" i="9"/>
  <c r="H262" s="1"/>
  <c r="H418" i="13"/>
  <c r="H417"/>
  <c r="I407"/>
  <c r="H407"/>
  <c r="I403"/>
  <c r="H403"/>
  <c r="I390"/>
  <c r="H243" i="9"/>
  <c r="H390" i="13"/>
  <c r="H388"/>
  <c r="I385"/>
  <c r="H385"/>
  <c r="I376"/>
  <c r="I373"/>
  <c r="H376"/>
  <c r="G376"/>
  <c r="I362"/>
  <c r="H224" i="9"/>
  <c r="H362" i="13"/>
  <c r="G224" i="9"/>
  <c r="F224" s="1"/>
  <c r="I285" i="13"/>
  <c r="H285"/>
  <c r="I272"/>
  <c r="H272"/>
  <c r="H270"/>
  <c r="I267"/>
  <c r="H267"/>
  <c r="I264"/>
  <c r="H264"/>
  <c r="I247"/>
  <c r="H247"/>
  <c r="I244"/>
  <c r="H244"/>
  <c r="I241"/>
  <c r="H241"/>
  <c r="I238"/>
  <c r="H238"/>
  <c r="I217"/>
  <c r="H217"/>
  <c r="I208"/>
  <c r="H208"/>
  <c r="I202"/>
  <c r="H202"/>
  <c r="I199"/>
  <c r="H199"/>
  <c r="I180"/>
  <c r="H180"/>
  <c r="I167"/>
  <c r="I161"/>
  <c r="G161"/>
  <c r="I164"/>
  <c r="H164"/>
  <c r="G164"/>
  <c r="I162"/>
  <c r="H101" i="9"/>
  <c r="H162" i="13"/>
  <c r="G101" i="9"/>
  <c r="F101" s="1"/>
  <c r="I155" i="13"/>
  <c r="H155"/>
  <c r="I150"/>
  <c r="H150"/>
  <c r="I147"/>
  <c r="H147"/>
  <c r="I144"/>
  <c r="H144"/>
  <c r="I141"/>
  <c r="H141"/>
  <c r="I137"/>
  <c r="H137"/>
  <c r="I134"/>
  <c r="I127"/>
  <c r="H134"/>
  <c r="H127"/>
  <c r="I129"/>
  <c r="H129"/>
  <c r="I116"/>
  <c r="H116"/>
  <c r="I113"/>
  <c r="H113"/>
  <c r="I110"/>
  <c r="H110"/>
  <c r="I107"/>
  <c r="H107"/>
  <c r="I102"/>
  <c r="H102"/>
  <c r="H99"/>
  <c r="I94"/>
  <c r="H94"/>
  <c r="I91"/>
  <c r="G91"/>
  <c r="I88"/>
  <c r="I65"/>
  <c r="H65"/>
  <c r="I46"/>
  <c r="H46"/>
  <c r="O19" i="10"/>
  <c r="N21"/>
  <c r="O21"/>
  <c r="N24"/>
  <c r="O24"/>
  <c r="N27"/>
  <c r="O27"/>
  <c r="N32"/>
  <c r="O32"/>
  <c r="O33"/>
  <c r="O34"/>
  <c r="O35"/>
  <c r="O36"/>
  <c r="O37"/>
  <c r="O38"/>
  <c r="O41"/>
  <c r="O42"/>
  <c r="N43"/>
  <c r="O43"/>
  <c r="N46"/>
  <c r="O46"/>
  <c r="O47"/>
  <c r="N48"/>
  <c r="O48"/>
  <c r="O49"/>
  <c r="N50"/>
  <c r="O50"/>
  <c r="N51"/>
  <c r="O51"/>
  <c r="O52"/>
  <c r="O53"/>
  <c r="O56"/>
  <c r="O59"/>
  <c r="O60"/>
  <c r="O63"/>
  <c r="O64"/>
  <c r="N65"/>
  <c r="O65"/>
  <c r="O66"/>
  <c r="N67"/>
  <c r="O67"/>
  <c r="N68"/>
  <c r="O68"/>
  <c r="O69"/>
  <c r="O70"/>
  <c r="N75"/>
  <c r="O75"/>
  <c r="O76"/>
  <c r="N79"/>
  <c r="O79"/>
  <c r="N80"/>
  <c r="O80"/>
  <c r="N83"/>
  <c r="O83"/>
  <c r="N84"/>
  <c r="O84"/>
  <c r="N85"/>
  <c r="O85"/>
  <c r="O90"/>
  <c r="N91"/>
  <c r="O91"/>
  <c r="O94"/>
  <c r="N95"/>
  <c r="O95"/>
  <c r="N100"/>
  <c r="O100"/>
  <c r="N101"/>
  <c r="O101"/>
  <c r="N104"/>
  <c r="O104"/>
  <c r="N105"/>
  <c r="O105"/>
  <c r="N108"/>
  <c r="O108"/>
  <c r="N109"/>
  <c r="O109"/>
  <c r="N111"/>
  <c r="O111"/>
  <c r="N112"/>
  <c r="O112"/>
  <c r="N116"/>
  <c r="O116"/>
  <c r="N117"/>
  <c r="O117"/>
  <c r="N119"/>
  <c r="O119"/>
  <c r="N120"/>
  <c r="O120"/>
  <c r="N121"/>
  <c r="O121"/>
  <c r="N126"/>
  <c r="O126"/>
  <c r="N127"/>
  <c r="O127"/>
  <c r="O130"/>
  <c r="O132"/>
  <c r="O133"/>
  <c r="N136"/>
  <c r="O136"/>
  <c r="N141"/>
  <c r="O141"/>
  <c r="O142"/>
  <c r="N145"/>
  <c r="O145"/>
  <c r="O146"/>
  <c r="O147"/>
  <c r="N148"/>
  <c r="O148"/>
  <c r="N151"/>
  <c r="O151"/>
  <c r="N154"/>
  <c r="O154"/>
  <c r="N155"/>
  <c r="O155"/>
  <c r="N158"/>
  <c r="O158"/>
  <c r="O161"/>
  <c r="M164"/>
  <c r="N165"/>
  <c r="O165"/>
  <c r="N172"/>
  <c r="N173"/>
  <c r="N177"/>
  <c r="N178"/>
  <c r="N179"/>
  <c r="N182"/>
  <c r="N183"/>
  <c r="O183"/>
  <c r="N184"/>
  <c r="O184"/>
  <c r="N188"/>
  <c r="O188"/>
  <c r="N189"/>
  <c r="O189"/>
  <c r="N190"/>
  <c r="O190"/>
  <c r="N191"/>
  <c r="O191"/>
  <c r="N194"/>
  <c r="O194"/>
  <c r="N197"/>
  <c r="N198"/>
  <c r="O198"/>
  <c r="N199"/>
  <c r="O199"/>
  <c r="N200"/>
  <c r="O200"/>
  <c r="N203"/>
  <c r="O203"/>
  <c r="N208"/>
  <c r="O208"/>
  <c r="N209"/>
  <c r="O209"/>
  <c r="N210"/>
  <c r="O210"/>
  <c r="N213"/>
  <c r="O213"/>
  <c r="M215"/>
  <c r="N215"/>
  <c r="O215"/>
  <c r="N216"/>
  <c r="O216"/>
  <c r="N217"/>
  <c r="O217"/>
  <c r="N218"/>
  <c r="O218"/>
  <c r="N221"/>
  <c r="O221"/>
  <c r="N224"/>
  <c r="O224"/>
  <c r="N225"/>
  <c r="O225"/>
  <c r="N226"/>
  <c r="O226"/>
  <c r="N227"/>
  <c r="O227"/>
  <c r="G227"/>
  <c r="G226"/>
  <c r="G225"/>
  <c r="M225"/>
  <c r="G224"/>
  <c r="I222"/>
  <c r="O222"/>
  <c r="H222"/>
  <c r="G221"/>
  <c r="G219"/>
  <c r="I219"/>
  <c r="H219"/>
  <c r="G218"/>
  <c r="G217"/>
  <c r="M217"/>
  <c r="G216"/>
  <c r="I214"/>
  <c r="I211"/>
  <c r="H214"/>
  <c r="H211"/>
  <c r="G213"/>
  <c r="M213"/>
  <c r="G210"/>
  <c r="G209"/>
  <c r="M209"/>
  <c r="G208"/>
  <c r="I206"/>
  <c r="O206"/>
  <c r="H206"/>
  <c r="M127"/>
  <c r="E170"/>
  <c r="U82" i="1"/>
  <c r="T82"/>
  <c r="R82"/>
  <c r="Q82"/>
  <c r="L82"/>
  <c r="O82"/>
  <c r="K82"/>
  <c r="I82"/>
  <c r="H82"/>
  <c r="F82"/>
  <c r="E82"/>
  <c r="E201" i="10"/>
  <c r="E206"/>
  <c r="E214"/>
  <c r="E219"/>
  <c r="E222"/>
  <c r="D227"/>
  <c r="D226"/>
  <c r="D225"/>
  <c r="D224"/>
  <c r="F222"/>
  <c r="D221"/>
  <c r="D219"/>
  <c r="D204"/>
  <c r="F219"/>
  <c r="D218"/>
  <c r="D217"/>
  <c r="D216"/>
  <c r="F214"/>
  <c r="F211"/>
  <c r="D213"/>
  <c r="D210"/>
  <c r="D209"/>
  <c r="D208"/>
  <c r="F206"/>
  <c r="D203"/>
  <c r="D201"/>
  <c r="F201"/>
  <c r="D200"/>
  <c r="D199"/>
  <c r="D198"/>
  <c r="D194"/>
  <c r="D192"/>
  <c r="D191"/>
  <c r="D190"/>
  <c r="D189"/>
  <c r="D188"/>
  <c r="D184"/>
  <c r="D183"/>
  <c r="D165"/>
  <c r="D162"/>
  <c r="D158"/>
  <c r="D156"/>
  <c r="D155"/>
  <c r="D154"/>
  <c r="D151"/>
  <c r="D149"/>
  <c r="D148"/>
  <c r="D145"/>
  <c r="D141"/>
  <c r="D136"/>
  <c r="D134"/>
  <c r="D127"/>
  <c r="D126"/>
  <c r="D121"/>
  <c r="D120"/>
  <c r="D119"/>
  <c r="D117"/>
  <c r="D116"/>
  <c r="D112"/>
  <c r="D111"/>
  <c r="D109"/>
  <c r="D108"/>
  <c r="D105"/>
  <c r="D104"/>
  <c r="D101"/>
  <c r="D100"/>
  <c r="D95"/>
  <c r="D91"/>
  <c r="D85"/>
  <c r="D84"/>
  <c r="D83"/>
  <c r="D80"/>
  <c r="D79"/>
  <c r="D75"/>
  <c r="D68"/>
  <c r="D67"/>
  <c r="D65"/>
  <c r="D51"/>
  <c r="D50"/>
  <c r="D48"/>
  <c r="D46"/>
  <c r="D43"/>
  <c r="D32"/>
  <c r="D27"/>
  <c r="D25"/>
  <c r="D24"/>
  <c r="D22"/>
  <c r="D21"/>
  <c r="O188" i="9"/>
  <c r="O302"/>
  <c r="O311"/>
  <c r="L91"/>
  <c r="N89"/>
  <c r="M89"/>
  <c r="I91"/>
  <c r="I89"/>
  <c r="L309"/>
  <c r="I309"/>
  <c r="I307"/>
  <c r="F309"/>
  <c r="F307"/>
  <c r="F91"/>
  <c r="F89"/>
  <c r="S42" i="1"/>
  <c r="P42"/>
  <c r="J42"/>
  <c r="G42"/>
  <c r="M42"/>
  <c r="D42"/>
  <c r="U84"/>
  <c r="T84"/>
  <c r="S84"/>
  <c r="R84"/>
  <c r="Q84"/>
  <c r="P84"/>
  <c r="L84"/>
  <c r="O84"/>
  <c r="K84"/>
  <c r="I84"/>
  <c r="H84"/>
  <c r="N84"/>
  <c r="F84"/>
  <c r="E84"/>
  <c r="N19"/>
  <c r="O19"/>
  <c r="N20"/>
  <c r="O20"/>
  <c r="N21"/>
  <c r="O21"/>
  <c r="N24"/>
  <c r="O24"/>
  <c r="N27"/>
  <c r="O27"/>
  <c r="N28"/>
  <c r="O28"/>
  <c r="N29"/>
  <c r="O29"/>
  <c r="N30"/>
  <c r="O30"/>
  <c r="N31"/>
  <c r="O31"/>
  <c r="N32"/>
  <c r="O32"/>
  <c r="N33"/>
  <c r="O33"/>
  <c r="N34"/>
  <c r="O34"/>
  <c r="N35"/>
  <c r="O35"/>
  <c r="N36"/>
  <c r="O36"/>
  <c r="N37"/>
  <c r="O37"/>
  <c r="N38"/>
  <c r="O38"/>
  <c r="N39"/>
  <c r="O39"/>
  <c r="N40"/>
  <c r="O40"/>
  <c r="N41"/>
  <c r="O41"/>
  <c r="N42"/>
  <c r="O42"/>
  <c r="N43"/>
  <c r="O43"/>
  <c r="N44"/>
  <c r="O44"/>
  <c r="N45"/>
  <c r="O45"/>
  <c r="N48"/>
  <c r="O48"/>
  <c r="N49"/>
  <c r="O49"/>
  <c r="N52"/>
  <c r="O52"/>
  <c r="N53"/>
  <c r="O53"/>
  <c r="N54"/>
  <c r="O54"/>
  <c r="N55"/>
  <c r="O55"/>
  <c r="N59"/>
  <c r="O59"/>
  <c r="N61"/>
  <c r="O61"/>
  <c r="N64"/>
  <c r="O64"/>
  <c r="N67"/>
  <c r="O67"/>
  <c r="N70"/>
  <c r="O70"/>
  <c r="N72"/>
  <c r="O72"/>
  <c r="N73"/>
  <c r="O73"/>
  <c r="N74"/>
  <c r="O74"/>
  <c r="N75"/>
  <c r="O75"/>
  <c r="N78"/>
  <c r="N79"/>
  <c r="O79"/>
  <c r="M83"/>
  <c r="N83"/>
  <c r="O83"/>
  <c r="N86"/>
  <c r="O86"/>
  <c r="N89"/>
  <c r="O89"/>
  <c r="N90"/>
  <c r="O90"/>
  <c r="N91"/>
  <c r="O91"/>
  <c r="N92"/>
  <c r="O92"/>
  <c r="N95"/>
  <c r="O95"/>
  <c r="N96"/>
  <c r="O96"/>
  <c r="N97"/>
  <c r="O97"/>
  <c r="N102"/>
  <c r="O102"/>
  <c r="N103"/>
  <c r="O103"/>
  <c r="N104"/>
  <c r="O104"/>
  <c r="O105"/>
  <c r="N106"/>
  <c r="O106"/>
  <c r="N107"/>
  <c r="O107"/>
  <c r="N108"/>
  <c r="O108"/>
  <c r="N109"/>
  <c r="O109"/>
  <c r="N110"/>
  <c r="O110"/>
  <c r="N111"/>
  <c r="O111"/>
  <c r="N112"/>
  <c r="O112"/>
  <c r="N113"/>
  <c r="O113"/>
  <c r="O114"/>
  <c r="N115"/>
  <c r="O115"/>
  <c r="N116"/>
  <c r="O116"/>
  <c r="N117"/>
  <c r="O117"/>
  <c r="N118"/>
  <c r="O118"/>
  <c r="N119"/>
  <c r="O119"/>
  <c r="N120"/>
  <c r="O120"/>
  <c r="N121"/>
  <c r="O121"/>
  <c r="N122"/>
  <c r="O122"/>
  <c r="N123"/>
  <c r="O123"/>
  <c r="N126"/>
  <c r="O126"/>
  <c r="N127"/>
  <c r="O127"/>
  <c r="N130"/>
  <c r="O130"/>
  <c r="N131"/>
  <c r="O131"/>
  <c r="N134"/>
  <c r="O134"/>
  <c r="N135"/>
  <c r="O135"/>
  <c r="N138"/>
  <c r="O138"/>
  <c r="N139"/>
  <c r="O139"/>
  <c r="N140"/>
  <c r="O140"/>
  <c r="S21"/>
  <c r="S20"/>
  <c r="S19"/>
  <c r="U17"/>
  <c r="T17"/>
  <c r="S17"/>
  <c r="P21"/>
  <c r="P20"/>
  <c r="P19"/>
  <c r="R17"/>
  <c r="Q17"/>
  <c r="J21"/>
  <c r="M21"/>
  <c r="J20"/>
  <c r="J19"/>
  <c r="L17"/>
  <c r="K17"/>
  <c r="G21"/>
  <c r="G20"/>
  <c r="G19"/>
  <c r="I17"/>
  <c r="H17"/>
  <c r="F17"/>
  <c r="E17"/>
  <c r="S24"/>
  <c r="U22"/>
  <c r="T22"/>
  <c r="S22"/>
  <c r="P24"/>
  <c r="R22"/>
  <c r="Q22"/>
  <c r="P22"/>
  <c r="J24"/>
  <c r="L22"/>
  <c r="K22"/>
  <c r="G24"/>
  <c r="M24"/>
  <c r="I22"/>
  <c r="H22"/>
  <c r="F22"/>
  <c r="E22"/>
  <c r="S45"/>
  <c r="S44"/>
  <c r="S43"/>
  <c r="S41"/>
  <c r="S40"/>
  <c r="S39"/>
  <c r="S38"/>
  <c r="S37"/>
  <c r="S36"/>
  <c r="S35"/>
  <c r="S34"/>
  <c r="S33"/>
  <c r="S32"/>
  <c r="S31"/>
  <c r="S30"/>
  <c r="S29"/>
  <c r="S28"/>
  <c r="S27"/>
  <c r="U25"/>
  <c r="T25"/>
  <c r="P45"/>
  <c r="P44"/>
  <c r="P43"/>
  <c r="P41"/>
  <c r="P40"/>
  <c r="P39"/>
  <c r="P38"/>
  <c r="P37"/>
  <c r="P36"/>
  <c r="P35"/>
  <c r="P34"/>
  <c r="P33"/>
  <c r="P32"/>
  <c r="P31"/>
  <c r="P30"/>
  <c r="P29"/>
  <c r="P28"/>
  <c r="P27"/>
  <c r="R25"/>
  <c r="Q25"/>
  <c r="J45"/>
  <c r="J44"/>
  <c r="J43"/>
  <c r="J41"/>
  <c r="J40"/>
  <c r="J39"/>
  <c r="J38"/>
  <c r="J37"/>
  <c r="J36"/>
  <c r="J35"/>
  <c r="J34"/>
  <c r="J33"/>
  <c r="J32"/>
  <c r="J31"/>
  <c r="J30"/>
  <c r="J29"/>
  <c r="J28"/>
  <c r="J27"/>
  <c r="L25"/>
  <c r="K25"/>
  <c r="J25"/>
  <c r="G45"/>
  <c r="M45"/>
  <c r="G44"/>
  <c r="G43"/>
  <c r="G41"/>
  <c r="G40"/>
  <c r="M40"/>
  <c r="G39"/>
  <c r="M39"/>
  <c r="G38"/>
  <c r="M38"/>
  <c r="G37"/>
  <c r="M37"/>
  <c r="G36"/>
  <c r="G35"/>
  <c r="M35"/>
  <c r="G34"/>
  <c r="G33"/>
  <c r="G32"/>
  <c r="G31"/>
  <c r="G30"/>
  <c r="G29"/>
  <c r="G28"/>
  <c r="G27"/>
  <c r="I25"/>
  <c r="H25"/>
  <c r="F25"/>
  <c r="E25"/>
  <c r="D25"/>
  <c r="S49"/>
  <c r="S48"/>
  <c r="U46"/>
  <c r="T46"/>
  <c r="P49"/>
  <c r="P48"/>
  <c r="R46"/>
  <c r="Q46"/>
  <c r="J49"/>
  <c r="J48"/>
  <c r="L46"/>
  <c r="K46"/>
  <c r="G49"/>
  <c r="G48"/>
  <c r="I46"/>
  <c r="O46"/>
  <c r="H46"/>
  <c r="F46"/>
  <c r="D46"/>
  <c r="E46"/>
  <c r="S55"/>
  <c r="S54"/>
  <c r="S53"/>
  <c r="S52"/>
  <c r="U51"/>
  <c r="U50"/>
  <c r="T51"/>
  <c r="S51"/>
  <c r="P55"/>
  <c r="P54"/>
  <c r="P53"/>
  <c r="P52"/>
  <c r="R51"/>
  <c r="Q51"/>
  <c r="J55"/>
  <c r="J54"/>
  <c r="J53"/>
  <c r="J52"/>
  <c r="L51"/>
  <c r="K51"/>
  <c r="K50"/>
  <c r="G55"/>
  <c r="G54"/>
  <c r="G53"/>
  <c r="G52"/>
  <c r="I51"/>
  <c r="I50"/>
  <c r="H51"/>
  <c r="H50"/>
  <c r="U76"/>
  <c r="T76"/>
  <c r="S75"/>
  <c r="S74"/>
  <c r="S73"/>
  <c r="S72"/>
  <c r="U71"/>
  <c r="S71"/>
  <c r="T71"/>
  <c r="T68"/>
  <c r="S70"/>
  <c r="S67"/>
  <c r="U65"/>
  <c r="T65"/>
  <c r="S64"/>
  <c r="U62"/>
  <c r="T62"/>
  <c r="S61"/>
  <c r="U60"/>
  <c r="T60"/>
  <c r="S59"/>
  <c r="U58"/>
  <c r="T58"/>
  <c r="Q76"/>
  <c r="P75"/>
  <c r="P74"/>
  <c r="P73"/>
  <c r="P72"/>
  <c r="R71"/>
  <c r="R68"/>
  <c r="Q71"/>
  <c r="P70"/>
  <c r="P67"/>
  <c r="R65"/>
  <c r="P65"/>
  <c r="Q65"/>
  <c r="P64"/>
  <c r="R62"/>
  <c r="Q62"/>
  <c r="P61"/>
  <c r="R60"/>
  <c r="Q60"/>
  <c r="P59"/>
  <c r="R58"/>
  <c r="Q58"/>
  <c r="P58"/>
  <c r="K76"/>
  <c r="J75"/>
  <c r="J74"/>
  <c r="J73"/>
  <c r="J72"/>
  <c r="L71"/>
  <c r="K71"/>
  <c r="J70"/>
  <c r="L68"/>
  <c r="O68"/>
  <c r="J67"/>
  <c r="L65"/>
  <c r="K65"/>
  <c r="J64"/>
  <c r="M64"/>
  <c r="L62"/>
  <c r="K62"/>
  <c r="J62"/>
  <c r="J61"/>
  <c r="M61"/>
  <c r="L60"/>
  <c r="K60"/>
  <c r="J59"/>
  <c r="L58"/>
  <c r="K58"/>
  <c r="I76"/>
  <c r="H76"/>
  <c r="G75"/>
  <c r="M75"/>
  <c r="G74"/>
  <c r="G73"/>
  <c r="G72"/>
  <c r="M72"/>
  <c r="I71"/>
  <c r="O71"/>
  <c r="H71"/>
  <c r="G70"/>
  <c r="I68"/>
  <c r="G67"/>
  <c r="M67"/>
  <c r="I65"/>
  <c r="H65"/>
  <c r="G64"/>
  <c r="I62"/>
  <c r="O62"/>
  <c r="H62"/>
  <c r="G61"/>
  <c r="I60"/>
  <c r="O60"/>
  <c r="H60"/>
  <c r="G59"/>
  <c r="I58"/>
  <c r="H58"/>
  <c r="F51"/>
  <c r="F50"/>
  <c r="E51"/>
  <c r="E50"/>
  <c r="D52"/>
  <c r="D53"/>
  <c r="D54"/>
  <c r="D55"/>
  <c r="F58"/>
  <c r="E58"/>
  <c r="D59"/>
  <c r="F60"/>
  <c r="E60"/>
  <c r="D61"/>
  <c r="F62"/>
  <c r="E62"/>
  <c r="F65"/>
  <c r="E65"/>
  <c r="D65"/>
  <c r="F71"/>
  <c r="E71"/>
  <c r="D72"/>
  <c r="D73"/>
  <c r="D74"/>
  <c r="D75"/>
  <c r="S79"/>
  <c r="S78"/>
  <c r="P79"/>
  <c r="J79"/>
  <c r="G79"/>
  <c r="G78"/>
  <c r="F76"/>
  <c r="E76"/>
  <c r="D79"/>
  <c r="U87"/>
  <c r="T87"/>
  <c r="S86"/>
  <c r="S82"/>
  <c r="R87"/>
  <c r="Q87"/>
  <c r="P86"/>
  <c r="P82"/>
  <c r="L87"/>
  <c r="K87"/>
  <c r="J87"/>
  <c r="J86"/>
  <c r="I87"/>
  <c r="H87"/>
  <c r="G86"/>
  <c r="G82"/>
  <c r="S92"/>
  <c r="S91"/>
  <c r="S90"/>
  <c r="S89"/>
  <c r="P92"/>
  <c r="P91"/>
  <c r="P90"/>
  <c r="P89"/>
  <c r="J92"/>
  <c r="J91"/>
  <c r="J90"/>
  <c r="J89"/>
  <c r="G92"/>
  <c r="G91"/>
  <c r="G90"/>
  <c r="G89"/>
  <c r="F87"/>
  <c r="E87"/>
  <c r="D90"/>
  <c r="S97"/>
  <c r="S96"/>
  <c r="S95"/>
  <c r="U93"/>
  <c r="T93"/>
  <c r="P97"/>
  <c r="P96"/>
  <c r="P95"/>
  <c r="R93"/>
  <c r="Q93"/>
  <c r="J97"/>
  <c r="J96"/>
  <c r="J95"/>
  <c r="L93"/>
  <c r="K93"/>
  <c r="G97"/>
  <c r="G96"/>
  <c r="G95"/>
  <c r="M95"/>
  <c r="I93"/>
  <c r="H93"/>
  <c r="F93"/>
  <c r="E93"/>
  <c r="D97"/>
  <c r="D95"/>
  <c r="S121"/>
  <c r="S120"/>
  <c r="S119"/>
  <c r="S118"/>
  <c r="S117"/>
  <c r="S116"/>
  <c r="S115"/>
  <c r="S114"/>
  <c r="S113"/>
  <c r="S112"/>
  <c r="S111"/>
  <c r="S110"/>
  <c r="S109"/>
  <c r="S108"/>
  <c r="S107"/>
  <c r="S106"/>
  <c r="S105"/>
  <c r="S104"/>
  <c r="S103"/>
  <c r="S102"/>
  <c r="U100"/>
  <c r="U98"/>
  <c r="T100"/>
  <c r="T98"/>
  <c r="P121"/>
  <c r="P120"/>
  <c r="P119"/>
  <c r="P118"/>
  <c r="P117"/>
  <c r="P116"/>
  <c r="P115"/>
  <c r="P114"/>
  <c r="P113"/>
  <c r="P112"/>
  <c r="P111"/>
  <c r="P110"/>
  <c r="P109"/>
  <c r="P108"/>
  <c r="P107"/>
  <c r="P106"/>
  <c r="P105"/>
  <c r="P104"/>
  <c r="P103"/>
  <c r="P102"/>
  <c r="R100"/>
  <c r="R98"/>
  <c r="Q100"/>
  <c r="Q98"/>
  <c r="Q80"/>
  <c r="J121"/>
  <c r="J120"/>
  <c r="J119"/>
  <c r="J118"/>
  <c r="J117"/>
  <c r="J116"/>
  <c r="J115"/>
  <c r="J113"/>
  <c r="J112"/>
  <c r="J111"/>
  <c r="J110"/>
  <c r="J109"/>
  <c r="J108"/>
  <c r="J107"/>
  <c r="J106"/>
  <c r="J104"/>
  <c r="J103"/>
  <c r="J102"/>
  <c r="L100"/>
  <c r="L98"/>
  <c r="G121"/>
  <c r="G120"/>
  <c r="M120"/>
  <c r="G119"/>
  <c r="G118"/>
  <c r="M118"/>
  <c r="G117"/>
  <c r="G116"/>
  <c r="M116"/>
  <c r="G115"/>
  <c r="M115"/>
  <c r="G114"/>
  <c r="G113"/>
  <c r="G112"/>
  <c r="M112"/>
  <c r="G111"/>
  <c r="G110"/>
  <c r="G109"/>
  <c r="M109"/>
  <c r="G108"/>
  <c r="M108"/>
  <c r="G107"/>
  <c r="G106"/>
  <c r="G105"/>
  <c r="G104"/>
  <c r="M104"/>
  <c r="G103"/>
  <c r="G102"/>
  <c r="M102"/>
  <c r="I100"/>
  <c r="H100"/>
  <c r="G100"/>
  <c r="F100"/>
  <c r="D100"/>
  <c r="E100"/>
  <c r="S123"/>
  <c r="S122"/>
  <c r="P123"/>
  <c r="P122"/>
  <c r="J123"/>
  <c r="J122"/>
  <c r="G123"/>
  <c r="G12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S131"/>
  <c r="S130"/>
  <c r="U128"/>
  <c r="T128"/>
  <c r="P131"/>
  <c r="P130"/>
  <c r="R128"/>
  <c r="Q128"/>
  <c r="J131"/>
  <c r="J130"/>
  <c r="L128"/>
  <c r="K128"/>
  <c r="J128"/>
  <c r="G131"/>
  <c r="G130"/>
  <c r="I128"/>
  <c r="H128"/>
  <c r="F128"/>
  <c r="E128"/>
  <c r="D130"/>
  <c r="S135"/>
  <c r="S134"/>
  <c r="U132"/>
  <c r="T132"/>
  <c r="S132"/>
  <c r="P135"/>
  <c r="P134"/>
  <c r="R132"/>
  <c r="Q132"/>
  <c r="J135"/>
  <c r="J134"/>
  <c r="L132"/>
  <c r="K132"/>
  <c r="N132"/>
  <c r="G135"/>
  <c r="G134"/>
  <c r="I132"/>
  <c r="H132"/>
  <c r="F132"/>
  <c r="E132"/>
  <c r="D135"/>
  <c r="D134"/>
  <c r="U124"/>
  <c r="T124"/>
  <c r="R124"/>
  <c r="Q124"/>
  <c r="P124"/>
  <c r="L124"/>
  <c r="K124"/>
  <c r="I124"/>
  <c r="O124"/>
  <c r="H124"/>
  <c r="F124"/>
  <c r="E124"/>
  <c r="S140"/>
  <c r="S139"/>
  <c r="S138"/>
  <c r="S136"/>
  <c r="S127"/>
  <c r="S126"/>
  <c r="P139"/>
  <c r="P138"/>
  <c r="P136"/>
  <c r="P127"/>
  <c r="P126"/>
  <c r="J140"/>
  <c r="J139"/>
  <c r="J138"/>
  <c r="J127"/>
  <c r="J126"/>
  <c r="G140"/>
  <c r="G139"/>
  <c r="G138"/>
  <c r="M138"/>
  <c r="G127"/>
  <c r="M127"/>
  <c r="G126"/>
  <c r="D45"/>
  <c r="D19"/>
  <c r="D20"/>
  <c r="D21"/>
  <c r="D24"/>
  <c r="D27"/>
  <c r="D28"/>
  <c r="D29"/>
  <c r="D30"/>
  <c r="D31"/>
  <c r="D32"/>
  <c r="D33"/>
  <c r="D34"/>
  <c r="D35"/>
  <c r="D36"/>
  <c r="D37"/>
  <c r="D38"/>
  <c r="D39"/>
  <c r="D40"/>
  <c r="D41"/>
  <c r="D43"/>
  <c r="D44"/>
  <c r="D48"/>
  <c r="D49"/>
  <c r="D64"/>
  <c r="D67"/>
  <c r="D70"/>
  <c r="D78"/>
  <c r="D86"/>
  <c r="D89"/>
  <c r="D91"/>
  <c r="D92"/>
  <c r="D96"/>
  <c r="D102"/>
  <c r="D126"/>
  <c r="D127"/>
  <c r="D131"/>
  <c r="D138"/>
  <c r="D136"/>
  <c r="D140"/>
  <c r="T50"/>
  <c r="Q50"/>
  <c r="E68"/>
  <c r="S87"/>
  <c r="D84"/>
  <c r="H98"/>
  <c r="N46"/>
  <c r="L307" i="9"/>
  <c r="N102" i="10"/>
  <c r="O113"/>
  <c r="M198"/>
  <c r="O214"/>
  <c r="O91" i="9"/>
  <c r="O309"/>
  <c r="L89"/>
  <c r="V295"/>
  <c r="V293" s="1"/>
  <c r="M194" i="10"/>
  <c r="L50" i="1"/>
  <c r="L15"/>
  <c r="G71"/>
  <c r="O89" i="9"/>
  <c r="G77" i="10"/>
  <c r="G113"/>
  <c r="P102"/>
  <c r="T110"/>
  <c r="T106"/>
  <c r="T96"/>
  <c r="S100" i="1"/>
  <c r="J114"/>
  <c r="M114"/>
  <c r="M291" i="13"/>
  <c r="P291"/>
  <c r="O224"/>
  <c r="N149" i="9"/>
  <c r="N147"/>
  <c r="M192" i="13"/>
  <c r="P192"/>
  <c r="R20" i="10"/>
  <c r="R17"/>
  <c r="R15" s="1"/>
  <c r="L485" i="13"/>
  <c r="K311" i="9"/>
  <c r="K309" s="1"/>
  <c r="K307" s="1"/>
  <c r="W231"/>
  <c r="R173" i="10"/>
  <c r="P173" s="1"/>
  <c r="U173"/>
  <c r="S173" s="1"/>
  <c r="S170" s="1"/>
  <c r="Q351" i="13"/>
  <c r="N349"/>
  <c r="M351"/>
  <c r="N25" i="1"/>
  <c r="J132"/>
  <c r="J17"/>
  <c r="I98"/>
  <c r="N58"/>
  <c r="E98"/>
  <c r="J82"/>
  <c r="M82"/>
  <c r="K68"/>
  <c r="K20" i="10"/>
  <c r="N17" i="13"/>
  <c r="N15"/>
  <c r="M19"/>
  <c r="G22" i="1"/>
  <c r="G98"/>
  <c r="N124"/>
  <c r="G93"/>
  <c r="M96"/>
  <c r="M70"/>
  <c r="J51"/>
  <c r="G87"/>
  <c r="D17"/>
  <c r="J65"/>
  <c r="J22"/>
  <c r="M20"/>
  <c r="J84"/>
  <c r="O51"/>
  <c r="G46"/>
  <c r="N22"/>
  <c r="D128"/>
  <c r="M110"/>
  <c r="P93"/>
  <c r="O87"/>
  <c r="G58"/>
  <c r="G62"/>
  <c r="O65"/>
  <c r="N71"/>
  <c r="M74"/>
  <c r="M52"/>
  <c r="M19"/>
  <c r="H68"/>
  <c r="G68"/>
  <c r="H56"/>
  <c r="M126"/>
  <c r="M140"/>
  <c r="G124"/>
  <c r="P128"/>
  <c r="S128"/>
  <c r="M123"/>
  <c r="M91"/>
  <c r="P87"/>
  <c r="M79"/>
  <c r="D58"/>
  <c r="N65"/>
  <c r="M73"/>
  <c r="S62"/>
  <c r="M53"/>
  <c r="O25"/>
  <c r="N82"/>
  <c r="S50"/>
  <c r="D124"/>
  <c r="S124"/>
  <c r="D132"/>
  <c r="M107"/>
  <c r="M111"/>
  <c r="O128"/>
  <c r="M103"/>
  <c r="O93"/>
  <c r="D87"/>
  <c r="J60"/>
  <c r="M54"/>
  <c r="G25"/>
  <c r="M29"/>
  <c r="M44"/>
  <c r="J136"/>
  <c r="M134"/>
  <c r="S93"/>
  <c r="D60"/>
  <c r="I56"/>
  <c r="G65"/>
  <c r="M65"/>
  <c r="M59"/>
  <c r="J71"/>
  <c r="P60"/>
  <c r="S60"/>
  <c r="J46"/>
  <c r="M30"/>
  <c r="M34"/>
  <c r="M41"/>
  <c r="O22"/>
  <c r="J124"/>
  <c r="M124"/>
  <c r="O132"/>
  <c r="P132"/>
  <c r="M130"/>
  <c r="M92"/>
  <c r="N87"/>
  <c r="G60"/>
  <c r="S65"/>
  <c r="S76"/>
  <c r="M55"/>
  <c r="M33"/>
  <c r="M28"/>
  <c r="M32"/>
  <c r="M36"/>
  <c r="M62"/>
  <c r="N60"/>
  <c r="D82"/>
  <c r="N62"/>
  <c r="H80"/>
  <c r="G132"/>
  <c r="M132"/>
  <c r="M60"/>
  <c r="O457" i="13"/>
  <c r="R457"/>
  <c r="N295" i="9"/>
  <c r="N293" s="1"/>
  <c r="W175"/>
  <c r="W173"/>
  <c r="V274"/>
  <c r="I265"/>
  <c r="S298"/>
  <c r="S296"/>
  <c r="J184"/>
  <c r="J182" s="1"/>
  <c r="V236"/>
  <c r="R179" i="10"/>
  <c r="P179" s="1"/>
  <c r="M295" i="9"/>
  <c r="M293" s="1"/>
  <c r="J147" i="10"/>
  <c r="L457" i="13"/>
  <c r="K295" i="9"/>
  <c r="K293" s="1"/>
  <c r="W311"/>
  <c r="W309"/>
  <c r="W307" s="1"/>
  <c r="R459" i="13"/>
  <c r="Q295" i="9"/>
  <c r="Q293" s="1"/>
  <c r="T295"/>
  <c r="T293" s="1"/>
  <c r="K238"/>
  <c r="U179" i="10"/>
  <c r="S179" s="1"/>
  <c r="D71" i="15"/>
  <c r="D69"/>
  <c r="G24"/>
  <c r="G22"/>
  <c r="D24"/>
  <c r="D22"/>
  <c r="D16"/>
  <c r="L16"/>
  <c r="G18"/>
  <c r="G16"/>
  <c r="M20"/>
  <c r="J30"/>
  <c r="M30"/>
  <c r="K34"/>
  <c r="J36"/>
  <c r="H44"/>
  <c r="M53"/>
  <c r="K69"/>
  <c r="N69"/>
  <c r="J83"/>
  <c r="M83"/>
  <c r="M46"/>
  <c r="M63"/>
  <c r="M79"/>
  <c r="I34"/>
  <c r="I22"/>
  <c r="I69"/>
  <c r="O69"/>
  <c r="M57"/>
  <c r="W36" i="9"/>
  <c r="W34" s="1"/>
  <c r="I16" i="15"/>
  <c r="O22"/>
  <c r="K22"/>
  <c r="N34"/>
  <c r="M36"/>
  <c r="J34"/>
  <c r="M34"/>
  <c r="O34"/>
  <c r="H14"/>
  <c r="H12"/>
  <c r="M18"/>
  <c r="J24"/>
  <c r="J77"/>
  <c r="O16"/>
  <c r="M77"/>
  <c r="J71"/>
  <c r="N22"/>
  <c r="K16"/>
  <c r="J22"/>
  <c r="M24"/>
  <c r="M71"/>
  <c r="J69"/>
  <c r="M69"/>
  <c r="M22"/>
  <c r="J16"/>
  <c r="N16"/>
  <c r="M16"/>
  <c r="O136" i="1"/>
  <c r="V19" i="13"/>
  <c r="X17"/>
  <c r="V164" i="9"/>
  <c r="V162" s="1"/>
  <c r="P456" i="13"/>
  <c r="T452"/>
  <c r="H450"/>
  <c r="W248" i="9"/>
  <c r="S286"/>
  <c r="M36"/>
  <c r="M34" s="1"/>
  <c r="S341" i="13"/>
  <c r="T337"/>
  <c r="S218" i="9"/>
  <c r="U337" i="13"/>
  <c r="V341"/>
  <c r="W337"/>
  <c r="X337"/>
  <c r="W396"/>
  <c r="W394"/>
  <c r="V394"/>
  <c r="W355"/>
  <c r="V222" i="9"/>
  <c r="V351" i="13"/>
  <c r="H295" i="9"/>
  <c r="H293"/>
  <c r="W349" i="13"/>
  <c r="V221" i="9"/>
  <c r="X373" i="13"/>
  <c r="H473"/>
  <c r="K133" i="10"/>
  <c r="J133" s="1"/>
  <c r="M133"/>
  <c r="S284" i="13"/>
  <c r="S277"/>
  <c r="S275"/>
  <c r="S360"/>
  <c r="T68"/>
  <c r="V303"/>
  <c r="W452"/>
  <c r="W450"/>
  <c r="V355"/>
  <c r="N223" i="9"/>
  <c r="T88" i="10"/>
  <c r="S90"/>
  <c r="S88" s="1"/>
  <c r="U388" i="13"/>
  <c r="V164"/>
  <c r="U457"/>
  <c r="T164" i="10"/>
  <c r="T162" s="1"/>
  <c r="W161" i="13"/>
  <c r="X417"/>
  <c r="W264" i="9"/>
  <c r="W262" s="1"/>
  <c r="X290" i="13"/>
  <c r="W184" i="9"/>
  <c r="W182" s="1"/>
  <c r="W165" s="1"/>
  <c r="U17" i="13"/>
  <c r="U15"/>
  <c r="Q164" i="10"/>
  <c r="Q162"/>
  <c r="T485" i="13"/>
  <c r="T483"/>
  <c r="T481"/>
  <c r="K90" i="10"/>
  <c r="M397" i="13"/>
  <c r="M396"/>
  <c r="L396"/>
  <c r="L394"/>
  <c r="J397"/>
  <c r="J396"/>
  <c r="M311" i="9"/>
  <c r="M309" s="1"/>
  <c r="M307" s="1"/>
  <c r="Q486" i="13"/>
  <c r="T426"/>
  <c r="Q142" i="10"/>
  <c r="K37" i="9"/>
  <c r="G295"/>
  <c r="G293"/>
  <c r="M469" i="13"/>
  <c r="S267"/>
  <c r="S426"/>
  <c r="S424"/>
  <c r="S134"/>
  <c r="N452"/>
  <c r="M453"/>
  <c r="M452"/>
  <c r="M450"/>
  <c r="M360"/>
  <c r="K142" i="10"/>
  <c r="J142"/>
  <c r="D55" i="15"/>
  <c r="D44"/>
  <c r="D14"/>
  <c r="E44"/>
  <c r="E14"/>
  <c r="E12"/>
  <c r="D12"/>
  <c r="D60"/>
  <c r="E80" i="1"/>
  <c r="D76"/>
  <c r="E15"/>
  <c r="W178" i="9"/>
  <c r="W176"/>
  <c r="W236"/>
  <c r="V180" i="13"/>
  <c r="W444"/>
  <c r="V286" i="9"/>
  <c r="V311"/>
  <c r="V309"/>
  <c r="V307" s="1"/>
  <c r="J248"/>
  <c r="O250" i="13"/>
  <c r="U424"/>
  <c r="X119"/>
  <c r="W224" i="9"/>
  <c r="V362" i="13"/>
  <c r="V398"/>
  <c r="X388"/>
  <c r="W243" i="9"/>
  <c r="G175"/>
  <c r="I114"/>
  <c r="I112" s="1"/>
  <c r="K204"/>
  <c r="M203" i="10"/>
  <c r="J219"/>
  <c r="K110"/>
  <c r="K106"/>
  <c r="N483" i="13"/>
  <c r="N481"/>
  <c r="Q481"/>
  <c r="K88" i="10"/>
  <c r="L444" i="13"/>
  <c r="S311" i="9"/>
  <c r="S309" s="1"/>
  <c r="S307" s="1"/>
  <c r="D182" i="10"/>
  <c r="G311" i="9"/>
  <c r="G309" s="1"/>
  <c r="G307"/>
  <c r="Q454" i="13"/>
  <c r="Q285"/>
  <c r="N178" i="9"/>
  <c r="N176"/>
  <c r="Q469" i="13"/>
  <c r="R107"/>
  <c r="P35"/>
  <c r="P39"/>
  <c r="P281"/>
  <c r="P384"/>
  <c r="N304"/>
  <c r="N33" i="9"/>
  <c r="H311"/>
  <c r="H309" s="1"/>
  <c r="H307" s="1"/>
  <c r="H335" i="13"/>
  <c r="Q437"/>
  <c r="P18"/>
  <c r="P198"/>
  <c r="P212"/>
  <c r="R326"/>
  <c r="P237"/>
  <c r="P478"/>
  <c r="G184" i="9"/>
  <c r="G182" s="1"/>
  <c r="N16"/>
  <c r="P96" i="13"/>
  <c r="E88" i="10"/>
  <c r="P83" i="13"/>
  <c r="G268" i="9"/>
  <c r="G266"/>
  <c r="Q129" i="13"/>
  <c r="Q137"/>
  <c r="Q150"/>
  <c r="R180"/>
  <c r="J46"/>
  <c r="P213"/>
  <c r="S119" i="9"/>
  <c r="S102" i="13"/>
  <c r="S99"/>
  <c r="S97"/>
  <c r="L22" i="9"/>
  <c r="O22" s="1"/>
  <c r="G164"/>
  <c r="G62"/>
  <c r="G60"/>
  <c r="H222" i="13"/>
  <c r="K243" i="9"/>
  <c r="K241" s="1"/>
  <c r="H185" i="13"/>
  <c r="N127"/>
  <c r="R46"/>
  <c r="P479"/>
  <c r="N25" i="10"/>
  <c r="M32"/>
  <c r="M84"/>
  <c r="I137"/>
  <c r="S152"/>
  <c r="J113"/>
  <c r="D124"/>
  <c r="I86"/>
  <c r="O134"/>
  <c r="O25"/>
  <c r="O61"/>
  <c r="N77"/>
  <c r="M85"/>
  <c r="P113"/>
  <c r="S81"/>
  <c r="S118"/>
  <c r="N134"/>
  <c r="M191"/>
  <c r="M200"/>
  <c r="N113"/>
  <c r="M104"/>
  <c r="J110"/>
  <c r="P77"/>
  <c r="M113"/>
  <c r="M208"/>
  <c r="M226"/>
  <c r="M111"/>
  <c r="P186"/>
  <c r="U28"/>
  <c r="D102"/>
  <c r="F204"/>
  <c r="G124"/>
  <c r="P124"/>
  <c r="V248" i="9"/>
  <c r="P90" i="10"/>
  <c r="P88" s="1"/>
  <c r="T27" i="9"/>
  <c r="G329" i="13"/>
  <c r="G358"/>
  <c r="S46"/>
  <c r="J62" i="9"/>
  <c r="J60"/>
  <c r="E54" i="10"/>
  <c r="T270" i="13"/>
  <c r="H286" i="9"/>
  <c r="H284"/>
  <c r="R469" i="13"/>
  <c r="M129"/>
  <c r="P233"/>
  <c r="M446"/>
  <c r="M444"/>
  <c r="V192" i="9"/>
  <c r="V198"/>
  <c r="S358" i="13"/>
  <c r="S437"/>
  <c r="S142" i="10"/>
  <c r="S139"/>
  <c r="P483" i="13"/>
  <c r="K424"/>
  <c r="K50"/>
  <c r="S62" i="9"/>
  <c r="K274"/>
  <c r="K272"/>
  <c r="R91" i="13"/>
  <c r="S178" i="9"/>
  <c r="S176" s="1"/>
  <c r="H73" i="10"/>
  <c r="H71" s="1"/>
  <c r="N218" i="9"/>
  <c r="N216"/>
  <c r="K483" i="13"/>
  <c r="K481"/>
  <c r="D94" i="10"/>
  <c r="D92"/>
  <c r="D86" s="1"/>
  <c r="G70" i="13"/>
  <c r="G68"/>
  <c r="P205"/>
  <c r="P211"/>
  <c r="P215"/>
  <c r="P279"/>
  <c r="P356"/>
  <c r="P381"/>
  <c r="R355"/>
  <c r="Q222" i="9"/>
  <c r="U202"/>
  <c r="U212"/>
  <c r="U235"/>
  <c r="U256"/>
  <c r="U265"/>
  <c r="F130"/>
  <c r="F132"/>
  <c r="F138"/>
  <c r="I110"/>
  <c r="I123"/>
  <c r="I252"/>
  <c r="O252" s="1"/>
  <c r="M126" i="10"/>
  <c r="D77"/>
  <c r="D206"/>
  <c r="O219"/>
  <c r="N22"/>
  <c r="M51"/>
  <c r="M120"/>
  <c r="M136"/>
  <c r="M154"/>
  <c r="D98"/>
  <c r="H204"/>
  <c r="G102"/>
  <c r="L204"/>
  <c r="H92"/>
  <c r="Q485" i="13"/>
  <c r="P311" i="9"/>
  <c r="P309" s="1"/>
  <c r="P307" s="1"/>
  <c r="P115" i="13"/>
  <c r="N62" i="9"/>
  <c r="L483" i="13"/>
  <c r="L481"/>
  <c r="I379"/>
  <c r="N27" i="9"/>
  <c r="P465" i="13"/>
  <c r="L103" i="9"/>
  <c r="L109"/>
  <c r="L155"/>
  <c r="L153"/>
  <c r="O153" s="1"/>
  <c r="R96"/>
  <c r="R102"/>
  <c r="R106"/>
  <c r="U137"/>
  <c r="K250"/>
  <c r="K248"/>
  <c r="K246"/>
  <c r="Q323" i="13"/>
  <c r="R199"/>
  <c r="P294"/>
  <c r="P298"/>
  <c r="G112" i="9"/>
  <c r="N35" i="10"/>
  <c r="S172" i="13"/>
  <c r="S446"/>
  <c r="S444"/>
  <c r="V446"/>
  <c r="V444"/>
  <c r="Q311"/>
  <c r="J317"/>
  <c r="P351"/>
  <c r="R277"/>
  <c r="Q178" i="9"/>
  <c r="Q176"/>
  <c r="Q165" s="1"/>
  <c r="M119"/>
  <c r="T16"/>
  <c r="U417" i="13"/>
  <c r="U415"/>
  <c r="M218" i="9"/>
  <c r="M216"/>
  <c r="L45"/>
  <c r="L253"/>
  <c r="L305"/>
  <c r="N210"/>
  <c r="R197"/>
  <c r="R201"/>
  <c r="U120"/>
  <c r="U253"/>
  <c r="N38" i="10"/>
  <c r="D214"/>
  <c r="D211"/>
  <c r="O149"/>
  <c r="M218"/>
  <c r="Q110"/>
  <c r="Q106"/>
  <c r="Q96"/>
  <c r="O139"/>
  <c r="N192"/>
  <c r="N201"/>
  <c r="O54"/>
  <c r="O98"/>
  <c r="L122"/>
  <c r="O152"/>
  <c r="S124"/>
  <c r="J206"/>
  <c r="M221"/>
  <c r="D222"/>
  <c r="N222"/>
  <c r="F86"/>
  <c r="M75"/>
  <c r="M79"/>
  <c r="J81"/>
  <c r="O118"/>
  <c r="P110"/>
  <c r="P106"/>
  <c r="P96"/>
  <c r="P118"/>
  <c r="P114"/>
  <c r="J214"/>
  <c r="J211"/>
  <c r="O88"/>
  <c r="J118"/>
  <c r="O192"/>
  <c r="O201"/>
  <c r="P152"/>
  <c r="U137"/>
  <c r="K204"/>
  <c r="N204"/>
  <c r="O211"/>
  <c r="N219"/>
  <c r="L424" i="13"/>
  <c r="K119" i="9"/>
  <c r="I119" i="13"/>
  <c r="I50"/>
  <c r="O161"/>
  <c r="N100" i="9"/>
  <c r="P391" i="13"/>
  <c r="T99"/>
  <c r="S272"/>
  <c r="S270"/>
  <c r="L15"/>
  <c r="M231" i="9"/>
  <c r="M228"/>
  <c r="O379" i="13"/>
  <c r="R238"/>
  <c r="R244"/>
  <c r="R155"/>
  <c r="P34"/>
  <c r="P63"/>
  <c r="P227"/>
  <c r="P231"/>
  <c r="P235"/>
  <c r="P364"/>
  <c r="P369"/>
  <c r="P420"/>
  <c r="W27" i="9"/>
  <c r="F45"/>
  <c r="F72"/>
  <c r="F70" s="1"/>
  <c r="F106"/>
  <c r="F123"/>
  <c r="I130"/>
  <c r="I201"/>
  <c r="I249"/>
  <c r="I253"/>
  <c r="R28"/>
  <c r="G35" i="10"/>
  <c r="R102" i="13"/>
  <c r="H164" i="9"/>
  <c r="H162"/>
  <c r="H178"/>
  <c r="H176" s="1"/>
  <c r="P266" i="13"/>
  <c r="K457"/>
  <c r="P468"/>
  <c r="H198" i="9"/>
  <c r="H210"/>
  <c r="G17" i="13"/>
  <c r="G15"/>
  <c r="P89"/>
  <c r="T127"/>
  <c r="S180"/>
  <c r="S202"/>
  <c r="S306"/>
  <c r="U304"/>
  <c r="S317"/>
  <c r="V54"/>
  <c r="X105"/>
  <c r="I185"/>
  <c r="G185"/>
  <c r="P287"/>
  <c r="J102"/>
  <c r="J36" i="9"/>
  <c r="H139" i="10"/>
  <c r="J175" i="9"/>
  <c r="J173"/>
  <c r="L222" i="13"/>
  <c r="R70"/>
  <c r="Q33" i="9"/>
  <c r="Q31"/>
  <c r="W101"/>
  <c r="R272" i="13"/>
  <c r="Q175" i="9"/>
  <c r="Q173"/>
  <c r="I222" i="13"/>
  <c r="O270"/>
  <c r="P328"/>
  <c r="T175" i="9"/>
  <c r="V62"/>
  <c r="V60" s="1"/>
  <c r="H268"/>
  <c r="H266"/>
  <c r="R267" i="13"/>
  <c r="Q236" i="9"/>
  <c r="Q233" s="1"/>
  <c r="P28" i="13"/>
  <c r="P103"/>
  <c r="P131"/>
  <c r="P149"/>
  <c r="P163"/>
  <c r="P179"/>
  <c r="P303"/>
  <c r="P342"/>
  <c r="Q113"/>
  <c r="Q141"/>
  <c r="Q411"/>
  <c r="P25"/>
  <c r="P29"/>
  <c r="P37"/>
  <c r="P45"/>
  <c r="P62"/>
  <c r="P78"/>
  <c r="P82"/>
  <c r="P86"/>
  <c r="P168"/>
  <c r="P226"/>
  <c r="M317"/>
  <c r="P341"/>
  <c r="P354"/>
  <c r="P363"/>
  <c r="P368"/>
  <c r="P372"/>
  <c r="P406"/>
  <c r="P414"/>
  <c r="P423"/>
  <c r="H231" i="9"/>
  <c r="H228" s="1"/>
  <c r="K270" i="13"/>
  <c r="W289" i="9"/>
  <c r="W287" s="1"/>
  <c r="J224"/>
  <c r="M153"/>
  <c r="I68" i="13"/>
  <c r="L213" i="9"/>
  <c r="G286"/>
  <c r="G284" s="1"/>
  <c r="I388" i="13"/>
  <c r="F181" i="9"/>
  <c r="F179" s="1"/>
  <c r="P136" i="13"/>
  <c r="P21"/>
  <c r="T274" i="9"/>
  <c r="T272" s="1"/>
  <c r="W54"/>
  <c r="V298"/>
  <c r="V296" s="1"/>
  <c r="W286"/>
  <c r="W284"/>
  <c r="G311" i="13"/>
  <c r="G407"/>
  <c r="M180"/>
  <c r="P353"/>
  <c r="M403"/>
  <c r="P403"/>
  <c r="P477"/>
  <c r="S349"/>
  <c r="S403"/>
  <c r="P41"/>
  <c r="Q155"/>
  <c r="Q238"/>
  <c r="Q473"/>
  <c r="O178" i="10"/>
  <c r="V289" i="9"/>
  <c r="U289" s="1"/>
  <c r="U287" s="1"/>
  <c r="F88"/>
  <c r="F86" s="1"/>
  <c r="V162" i="13"/>
  <c r="U373"/>
  <c r="P314"/>
  <c r="M243" i="9"/>
  <c r="M241"/>
  <c r="D35" i="10"/>
  <c r="P206" i="13"/>
  <c r="P460"/>
  <c r="Q367"/>
  <c r="P227" i="9"/>
  <c r="P240" i="13"/>
  <c r="S295" i="9"/>
  <c r="S293"/>
  <c r="H105" i="13"/>
  <c r="H161"/>
  <c r="Q441"/>
  <c r="Q390"/>
  <c r="P243" i="9"/>
  <c r="P241" s="1"/>
  <c r="L67"/>
  <c r="W254"/>
  <c r="H305"/>
  <c r="H303"/>
  <c r="P109" i="13"/>
  <c r="W68"/>
  <c r="T298" i="9"/>
  <c r="T296" s="1"/>
  <c r="P269" i="13"/>
  <c r="V119" i="9"/>
  <c r="V117" s="1"/>
  <c r="I159"/>
  <c r="P197" i="10"/>
  <c r="P195" s="1"/>
  <c r="U167" i="9"/>
  <c r="G56" i="10"/>
  <c r="P191" i="13"/>
  <c r="P297"/>
  <c r="J355"/>
  <c r="V121"/>
  <c r="V119"/>
  <c r="V129"/>
  <c r="V137"/>
  <c r="V155"/>
  <c r="N450"/>
  <c r="Q450"/>
  <c r="Q452"/>
  <c r="P289" i="9"/>
  <c r="P287" s="1"/>
  <c r="M289"/>
  <c r="M287"/>
  <c r="G418" i="13"/>
  <c r="T80" i="9"/>
  <c r="R82"/>
  <c r="R80"/>
  <c r="R213"/>
  <c r="U107"/>
  <c r="V175"/>
  <c r="V173" s="1"/>
  <c r="W270" i="13"/>
  <c r="W275"/>
  <c r="V178" i="9"/>
  <c r="W288" i="13"/>
  <c r="V184" i="9"/>
  <c r="V182" s="1"/>
  <c r="W222"/>
  <c r="W219" s="1"/>
  <c r="X347" i="13"/>
  <c r="V231" i="9"/>
  <c r="V228" s="1"/>
  <c r="W373" i="13"/>
  <c r="V373"/>
  <c r="V376"/>
  <c r="X424"/>
  <c r="W268" i="9"/>
  <c r="N394" i="13"/>
  <c r="M248" i="9"/>
  <c r="J99" i="13"/>
  <c r="J97"/>
  <c r="L270"/>
  <c r="K175" i="9"/>
  <c r="K173"/>
  <c r="K165" s="1"/>
  <c r="J272" i="13"/>
  <c r="R88"/>
  <c r="L75"/>
  <c r="J88"/>
  <c r="P88"/>
  <c r="K99"/>
  <c r="J42" i="9"/>
  <c r="J40"/>
  <c r="P118" i="13"/>
  <c r="J116"/>
  <c r="P184"/>
  <c r="P216"/>
  <c r="J208"/>
  <c r="J241"/>
  <c r="P293"/>
  <c r="P383"/>
  <c r="J382"/>
  <c r="J379"/>
  <c r="P409"/>
  <c r="J407"/>
  <c r="P427"/>
  <c r="G16" i="9"/>
  <c r="H15" i="13"/>
  <c r="G27" i="9"/>
  <c r="F27" s="1"/>
  <c r="L119" i="13"/>
  <c r="L105"/>
  <c r="R121"/>
  <c r="Q62" i="9"/>
  <c r="Q60" s="1"/>
  <c r="K227"/>
  <c r="U347" i="13"/>
  <c r="S347"/>
  <c r="S333"/>
  <c r="T223" i="9"/>
  <c r="T373" i="13"/>
  <c r="S373"/>
  <c r="S231" i="9"/>
  <c r="R231"/>
  <c r="S376" i="13"/>
  <c r="T388"/>
  <c r="S243" i="9"/>
  <c r="U394" i="13"/>
  <c r="T248" i="9"/>
  <c r="S274"/>
  <c r="T431" i="13"/>
  <c r="V277"/>
  <c r="V275"/>
  <c r="T149" i="9"/>
  <c r="T147" s="1"/>
  <c r="H175"/>
  <c r="H173" s="1"/>
  <c r="I431" i="13"/>
  <c r="H274" i="9"/>
  <c r="H272"/>
  <c r="T159"/>
  <c r="U136"/>
  <c r="N248"/>
  <c r="N246" s="1"/>
  <c r="O394" i="13"/>
  <c r="R394"/>
  <c r="T50"/>
  <c r="S27" i="9"/>
  <c r="T36"/>
  <c r="T34"/>
  <c r="U73" i="13"/>
  <c r="S162"/>
  <c r="S101" i="9"/>
  <c r="T161" i="13"/>
  <c r="S221" i="9"/>
  <c r="R221" s="1"/>
  <c r="W335" i="13"/>
  <c r="V218" i="9"/>
  <c r="V216"/>
  <c r="V214" s="1"/>
  <c r="R224" i="13"/>
  <c r="Q149" i="9"/>
  <c r="Q147"/>
  <c r="K218"/>
  <c r="R337" i="13"/>
  <c r="Q218" i="9"/>
  <c r="Q216"/>
  <c r="L335" i="13"/>
  <c r="K444"/>
  <c r="J286" i="9"/>
  <c r="J284"/>
  <c r="Q446" i="13"/>
  <c r="P286" i="9"/>
  <c r="P284" s="1"/>
  <c r="N68" i="13"/>
  <c r="Q68"/>
  <c r="Q70"/>
  <c r="P33" i="9"/>
  <c r="P31"/>
  <c r="N119" i="13"/>
  <c r="Q119"/>
  <c r="Q121"/>
  <c r="P62" i="9"/>
  <c r="P60" s="1"/>
  <c r="Q164" i="13"/>
  <c r="N161"/>
  <c r="Q267"/>
  <c r="N275"/>
  <c r="N288"/>
  <c r="M184" i="9"/>
  <c r="M182"/>
  <c r="Q355" i="13"/>
  <c r="P222" i="9"/>
  <c r="M222"/>
  <c r="L222"/>
  <c r="N224"/>
  <c r="N231"/>
  <c r="O373" i="13"/>
  <c r="M376"/>
  <c r="Q426"/>
  <c r="P268" i="9"/>
  <c r="P266"/>
  <c r="N431" i="13"/>
  <c r="M274" i="9"/>
  <c r="M272" s="1"/>
  <c r="O450" i="13"/>
  <c r="R450"/>
  <c r="N462"/>
  <c r="M298" i="9"/>
  <c r="G57"/>
  <c r="F82"/>
  <c r="F80" s="1"/>
  <c r="G94"/>
  <c r="J83"/>
  <c r="J290"/>
  <c r="D19" i="10"/>
  <c r="D60"/>
  <c r="E57"/>
  <c r="G60"/>
  <c r="H57"/>
  <c r="G69"/>
  <c r="N69"/>
  <c r="Q92"/>
  <c r="P94"/>
  <c r="P92"/>
  <c r="P182"/>
  <c r="P180" s="1"/>
  <c r="S94"/>
  <c r="S92"/>
  <c r="T92"/>
  <c r="T86" s="1"/>
  <c r="T286" i="9"/>
  <c r="T284"/>
  <c r="U444" i="13"/>
  <c r="U435"/>
  <c r="U450"/>
  <c r="T289" i="9"/>
  <c r="X457" i="13"/>
  <c r="W295" i="9"/>
  <c r="W293"/>
  <c r="Q396" i="13"/>
  <c r="P248" i="9"/>
  <c r="P246" s="1"/>
  <c r="Q459" i="13"/>
  <c r="P295" i="9"/>
  <c r="P293" s="1"/>
  <c r="O73" i="13"/>
  <c r="V243" i="9"/>
  <c r="U243" s="1"/>
  <c r="U241" s="1"/>
  <c r="Q403" i="13"/>
  <c r="P93"/>
  <c r="Q75"/>
  <c r="P36" i="9"/>
  <c r="P34" s="1"/>
  <c r="K298"/>
  <c r="K296" s="1"/>
  <c r="K68" i="13"/>
  <c r="G248" i="9"/>
  <c r="G246" s="1"/>
  <c r="H394" i="13"/>
  <c r="G394"/>
  <c r="M199"/>
  <c r="P199"/>
  <c r="P201"/>
  <c r="M202"/>
  <c r="P202"/>
  <c r="P207"/>
  <c r="P219"/>
  <c r="M217"/>
  <c r="P217"/>
  <c r="M247"/>
  <c r="P247"/>
  <c r="P249"/>
  <c r="P309"/>
  <c r="P315"/>
  <c r="M329"/>
  <c r="M385"/>
  <c r="P385"/>
  <c r="P387"/>
  <c r="P413"/>
  <c r="M411"/>
  <c r="P411"/>
  <c r="M428"/>
  <c r="P428"/>
  <c r="M441"/>
  <c r="P467"/>
  <c r="M464"/>
  <c r="M462"/>
  <c r="V27" i="9"/>
  <c r="U27" s="1"/>
  <c r="U23" s="1"/>
  <c r="W50" i="13"/>
  <c r="V50"/>
  <c r="X68"/>
  <c r="W33" i="9"/>
  <c r="W31" s="1"/>
  <c r="X99" i="13"/>
  <c r="X97"/>
  <c r="V102"/>
  <c r="X462"/>
  <c r="W298" i="9"/>
  <c r="W296" s="1"/>
  <c r="P195" i="13"/>
  <c r="P321"/>
  <c r="P344"/>
  <c r="R396"/>
  <c r="Q248" i="9"/>
  <c r="Q246"/>
  <c r="Q244" s="1"/>
  <c r="R362" i="13"/>
  <c r="Q224" i="9"/>
  <c r="P33" i="13"/>
  <c r="P53"/>
  <c r="P58"/>
  <c r="P71"/>
  <c r="J459"/>
  <c r="J457"/>
  <c r="P457"/>
  <c r="S187" i="9"/>
  <c r="V46" i="13"/>
  <c r="V252"/>
  <c r="V250"/>
  <c r="V475"/>
  <c r="V473"/>
  <c r="Q94"/>
  <c r="P229"/>
  <c r="P256"/>
  <c r="P405"/>
  <c r="P422"/>
  <c r="P80"/>
  <c r="R252"/>
  <c r="Q164" i="9"/>
  <c r="Q162" s="1"/>
  <c r="X127" i="13"/>
  <c r="K450"/>
  <c r="R311"/>
  <c r="R323"/>
  <c r="P23"/>
  <c r="P56"/>
  <c r="P64"/>
  <c r="U30" i="9"/>
  <c r="U28"/>
  <c r="P461" i="13"/>
  <c r="M50" i="10"/>
  <c r="O73"/>
  <c r="L86"/>
  <c r="O86"/>
  <c r="N206"/>
  <c r="D118"/>
  <c r="D114"/>
  <c r="D186"/>
  <c r="N214"/>
  <c r="G214"/>
  <c r="G211"/>
  <c r="F122"/>
  <c r="F137"/>
  <c r="I28"/>
  <c r="I106"/>
  <c r="I96"/>
  <c r="M116"/>
  <c r="G152"/>
  <c r="O156"/>
  <c r="M21"/>
  <c r="O81"/>
  <c r="L114"/>
  <c r="J124"/>
  <c r="M124"/>
  <c r="M145"/>
  <c r="N149"/>
  <c r="N152"/>
  <c r="M188"/>
  <c r="R28"/>
  <c r="R137"/>
  <c r="S113"/>
  <c r="S110"/>
  <c r="S106"/>
  <c r="M156"/>
  <c r="L28"/>
  <c r="O28"/>
  <c r="D81"/>
  <c r="D152"/>
  <c r="M100"/>
  <c r="M24"/>
  <c r="N81"/>
  <c r="O92"/>
  <c r="O124"/>
  <c r="M141"/>
  <c r="M151"/>
  <c r="O186"/>
  <c r="P81"/>
  <c r="P98"/>
  <c r="S186"/>
  <c r="M210"/>
  <c r="J222"/>
  <c r="J204"/>
  <c r="M204"/>
  <c r="M46"/>
  <c r="G118"/>
  <c r="G114"/>
  <c r="M83"/>
  <c r="E204"/>
  <c r="M219"/>
  <c r="G222"/>
  <c r="F71"/>
  <c r="M189"/>
  <c r="M27"/>
  <c r="M80"/>
  <c r="M101"/>
  <c r="M105"/>
  <c r="M117"/>
  <c r="N124"/>
  <c r="J149"/>
  <c r="M149"/>
  <c r="J186"/>
  <c r="M199"/>
  <c r="S114"/>
  <c r="M227"/>
  <c r="J106"/>
  <c r="M152"/>
  <c r="I204"/>
  <c r="O204"/>
  <c r="M216"/>
  <c r="J102"/>
  <c r="N175"/>
  <c r="E211"/>
  <c r="D113"/>
  <c r="D110"/>
  <c r="D106"/>
  <c r="D96"/>
  <c r="M108"/>
  <c r="H114"/>
  <c r="J22"/>
  <c r="M22"/>
  <c r="J25"/>
  <c r="M25"/>
  <c r="N195"/>
  <c r="G98"/>
  <c r="G206"/>
  <c r="G110"/>
  <c r="M110"/>
  <c r="G186"/>
  <c r="M186"/>
  <c r="M158"/>
  <c r="O44"/>
  <c r="J77"/>
  <c r="M77"/>
  <c r="G81"/>
  <c r="L132" i="9"/>
  <c r="L261"/>
  <c r="R232"/>
  <c r="T42"/>
  <c r="T40" s="1"/>
  <c r="W42"/>
  <c r="W40" s="1"/>
  <c r="W250"/>
  <c r="F75"/>
  <c r="F161"/>
  <c r="F159" s="1"/>
  <c r="I169"/>
  <c r="I167"/>
  <c r="L75"/>
  <c r="L102"/>
  <c r="L108"/>
  <c r="L114"/>
  <c r="O114" s="1"/>
  <c r="L121"/>
  <c r="L129"/>
  <c r="O129" s="1"/>
  <c r="L135"/>
  <c r="L139"/>
  <c r="L68"/>
  <c r="L115"/>
  <c r="O115" s="1"/>
  <c r="L122"/>
  <c r="L203"/>
  <c r="L232"/>
  <c r="S112"/>
  <c r="S277"/>
  <c r="F279"/>
  <c r="K42"/>
  <c r="K40" s="1"/>
  <c r="K73"/>
  <c r="K133"/>
  <c r="I138"/>
  <c r="J187"/>
  <c r="J258"/>
  <c r="K39" i="10"/>
  <c r="L88" i="9"/>
  <c r="L86"/>
  <c r="N34" i="10"/>
  <c r="L161" i="9"/>
  <c r="L159" s="1"/>
  <c r="T128" i="10"/>
  <c r="T122" s="1"/>
  <c r="G70" i="9"/>
  <c r="L271"/>
  <c r="L269"/>
  <c r="I59"/>
  <c r="I57"/>
  <c r="L85"/>
  <c r="L83"/>
  <c r="I191"/>
  <c r="I187" s="1"/>
  <c r="R252"/>
  <c r="L53"/>
  <c r="N250"/>
  <c r="N258"/>
  <c r="R21"/>
  <c r="R69"/>
  <c r="R108"/>
  <c r="R135"/>
  <c r="R137"/>
  <c r="U103"/>
  <c r="U109"/>
  <c r="U111"/>
  <c r="U132"/>
  <c r="U138"/>
  <c r="U140"/>
  <c r="U237"/>
  <c r="F17"/>
  <c r="F42"/>
  <c r="F40" s="1"/>
  <c r="F97"/>
  <c r="F107"/>
  <c r="F155"/>
  <c r="F153" s="1"/>
  <c r="F189"/>
  <c r="F195"/>
  <c r="F257"/>
  <c r="I69"/>
  <c r="N207"/>
  <c r="I306"/>
  <c r="L126"/>
  <c r="R279"/>
  <c r="R277" s="1"/>
  <c r="U248"/>
  <c r="U246" s="1"/>
  <c r="L301"/>
  <c r="U50"/>
  <c r="U48" s="1"/>
  <c r="N42" i="10"/>
  <c r="L144" i="9"/>
  <c r="L142"/>
  <c r="R48"/>
  <c r="N161" i="10"/>
  <c r="F172" i="9"/>
  <c r="F170" s="1"/>
  <c r="I136"/>
  <c r="H159" i="10"/>
  <c r="D42"/>
  <c r="L18" i="9"/>
  <c r="L237"/>
  <c r="R26"/>
  <c r="U69"/>
  <c r="U230"/>
  <c r="I108"/>
  <c r="O108" s="1"/>
  <c r="I132"/>
  <c r="O132" s="1"/>
  <c r="M19"/>
  <c r="M73"/>
  <c r="L196"/>
  <c r="L202"/>
  <c r="L212"/>
  <c r="L210" s="1"/>
  <c r="M254"/>
  <c r="L306"/>
  <c r="N73"/>
  <c r="R189"/>
  <c r="R191"/>
  <c r="R195"/>
  <c r="R203"/>
  <c r="R226"/>
  <c r="R237"/>
  <c r="R249"/>
  <c r="I304" i="13"/>
  <c r="S104" i="9"/>
  <c r="T250"/>
  <c r="J172" i="13"/>
  <c r="M137"/>
  <c r="L110" i="9"/>
  <c r="O110" s="1"/>
  <c r="L260"/>
  <c r="L279"/>
  <c r="R225"/>
  <c r="R256"/>
  <c r="R260"/>
  <c r="R265"/>
  <c r="S241"/>
  <c r="J293"/>
  <c r="N14"/>
  <c r="G303"/>
  <c r="J277"/>
  <c r="S198"/>
  <c r="U115"/>
  <c r="U82"/>
  <c r="U80"/>
  <c r="R153"/>
  <c r="G187"/>
  <c r="F201"/>
  <c r="I213"/>
  <c r="O213" s="1"/>
  <c r="J250"/>
  <c r="L230"/>
  <c r="I126"/>
  <c r="I124" s="1"/>
  <c r="R56"/>
  <c r="R54"/>
  <c r="I301"/>
  <c r="I299"/>
  <c r="D197" i="10"/>
  <c r="D195"/>
  <c r="M37" i="9"/>
  <c r="M187"/>
  <c r="N47" i="10"/>
  <c r="M303" i="9"/>
  <c r="I44"/>
  <c r="O44"/>
  <c r="K54" i="10"/>
  <c r="N54"/>
  <c r="L283" i="9"/>
  <c r="L281"/>
  <c r="L152"/>
  <c r="U271"/>
  <c r="U269" s="1"/>
  <c r="L72"/>
  <c r="I102"/>
  <c r="N76" i="10"/>
  <c r="Q277" i="9"/>
  <c r="M51"/>
  <c r="H153"/>
  <c r="E143" i="10"/>
  <c r="E137" s="1"/>
  <c r="F209" i="9"/>
  <c r="F207"/>
  <c r="F30"/>
  <c r="F28"/>
  <c r="H104"/>
  <c r="G258"/>
  <c r="G277"/>
  <c r="V290"/>
  <c r="U257"/>
  <c r="V170"/>
  <c r="J76" i="10"/>
  <c r="J73" s="1"/>
  <c r="M73" s="1"/>
  <c r="U53" i="9"/>
  <c r="U51" s="1"/>
  <c r="Q19"/>
  <c r="H94"/>
  <c r="J198"/>
  <c r="R209"/>
  <c r="R207"/>
  <c r="V210"/>
  <c r="T30" i="10"/>
  <c r="M167" i="9"/>
  <c r="R172"/>
  <c r="R170" s="1"/>
  <c r="J167"/>
  <c r="U144"/>
  <c r="U142"/>
  <c r="J246"/>
  <c r="I172"/>
  <c r="I170" s="1"/>
  <c r="I158"/>
  <c r="I156" s="1"/>
  <c r="X250" i="13"/>
  <c r="R79" i="9"/>
  <c r="R77"/>
  <c r="N64" i="10"/>
  <c r="K250" i="13"/>
  <c r="Q250"/>
  <c r="N133" i="10"/>
  <c r="R240" i="9"/>
  <c r="R238" s="1"/>
  <c r="L82"/>
  <c r="L80"/>
  <c r="O80" s="1"/>
  <c r="T23"/>
  <c r="R39"/>
  <c r="R37" s="1"/>
  <c r="I283"/>
  <c r="I281" s="1"/>
  <c r="H117"/>
  <c r="L76"/>
  <c r="R122"/>
  <c r="U25"/>
  <c r="P277"/>
  <c r="P275" s="1"/>
  <c r="J306" i="13"/>
  <c r="M475"/>
  <c r="M473"/>
  <c r="T19" i="9"/>
  <c r="T12" s="1"/>
  <c r="K254"/>
  <c r="M65" i="10"/>
  <c r="V437" i="13"/>
  <c r="P73" i="9"/>
  <c r="S129" i="13"/>
  <c r="S127"/>
  <c r="W241" i="9"/>
  <c r="F139"/>
  <c r="I18"/>
  <c r="O18"/>
  <c r="S208" i="13"/>
  <c r="X415"/>
  <c r="I75" i="9"/>
  <c r="S70" i="13"/>
  <c r="S68"/>
  <c r="H241" i="9"/>
  <c r="P91" i="13"/>
  <c r="O97"/>
  <c r="V42" i="9"/>
  <c r="V40" s="1"/>
  <c r="W97" i="13"/>
  <c r="P43"/>
  <c r="P49"/>
  <c r="P170"/>
  <c r="P274"/>
  <c r="M355"/>
  <c r="P355"/>
  <c r="N42" i="9"/>
  <c r="N40"/>
  <c r="P19"/>
  <c r="Q112"/>
  <c r="G162" i="13"/>
  <c r="G129"/>
  <c r="G446"/>
  <c r="G444"/>
  <c r="M162"/>
  <c r="M398"/>
  <c r="Q407"/>
  <c r="P101"/>
  <c r="Q42" i="9"/>
  <c r="Q40" s="1"/>
  <c r="F149"/>
  <c r="F147" s="1"/>
  <c r="O307"/>
  <c r="F179" i="10"/>
  <c r="D179"/>
  <c r="J164" i="13"/>
  <c r="G172"/>
  <c r="Q192" i="9"/>
  <c r="Q250"/>
  <c r="J464" i="13"/>
  <c r="P464"/>
  <c r="R264"/>
  <c r="Q329"/>
  <c r="P320"/>
  <c r="P339"/>
  <c r="P370"/>
  <c r="P401"/>
  <c r="P421"/>
  <c r="N254" i="9"/>
  <c r="U190"/>
  <c r="U194"/>
  <c r="U192" s="1"/>
  <c r="U196"/>
  <c r="O159" i="10"/>
  <c r="S407" i="13"/>
  <c r="S464"/>
  <c r="S462"/>
  <c r="V367"/>
  <c r="N34" i="9"/>
  <c r="J266"/>
  <c r="J388" i="13"/>
  <c r="N173" i="9"/>
  <c r="J17" i="13"/>
  <c r="J15"/>
  <c r="V73" i="9"/>
  <c r="K112"/>
  <c r="L137" i="10"/>
  <c r="O137"/>
  <c r="S133" i="9"/>
  <c r="S210"/>
  <c r="F202"/>
  <c r="Q17" i="13"/>
  <c r="P16" i="9"/>
  <c r="F122"/>
  <c r="G210"/>
  <c r="F249"/>
  <c r="I68"/>
  <c r="O68"/>
  <c r="F129"/>
  <c r="F131"/>
  <c r="F127" s="1"/>
  <c r="F137"/>
  <c r="F141"/>
  <c r="U224"/>
  <c r="W65"/>
  <c r="U129"/>
  <c r="U131"/>
  <c r="F109"/>
  <c r="F191"/>
  <c r="N104"/>
  <c r="S192"/>
  <c r="K104"/>
  <c r="F306"/>
  <c r="T39" i="10"/>
  <c r="K139"/>
  <c r="N139"/>
  <c r="M57" i="9"/>
  <c r="U106"/>
  <c r="K210"/>
  <c r="K277"/>
  <c r="N146" i="10"/>
  <c r="M184"/>
  <c r="N133" i="9"/>
  <c r="R44"/>
  <c r="R67"/>
  <c r="U306"/>
  <c r="F18"/>
  <c r="F200"/>
  <c r="F198"/>
  <c r="F135"/>
  <c r="U236"/>
  <c r="U233" s="1"/>
  <c r="W233"/>
  <c r="W60"/>
  <c r="G162"/>
  <c r="G133"/>
  <c r="I279"/>
  <c r="J224" i="13"/>
  <c r="J222"/>
  <c r="J147" i="9"/>
  <c r="K222" i="13"/>
  <c r="R68"/>
  <c r="K33" i="9"/>
  <c r="J70" i="13"/>
  <c r="J68"/>
  <c r="K16" i="9"/>
  <c r="K14" s="1"/>
  <c r="G19" i="10"/>
  <c r="J16" i="9"/>
  <c r="G38" i="10"/>
  <c r="N52"/>
  <c r="N49"/>
  <c r="G76" i="1"/>
  <c r="N68"/>
  <c r="V127" i="13"/>
  <c r="Q483"/>
  <c r="R27" i="9"/>
  <c r="O232"/>
  <c r="S60"/>
  <c r="M214" i="10"/>
  <c r="M118"/>
  <c r="G50" i="13"/>
  <c r="M296" i="9"/>
  <c r="G54" i="10"/>
  <c r="U298" i="9"/>
  <c r="U296"/>
  <c r="L218"/>
  <c r="L216"/>
  <c r="K117"/>
  <c r="J114" i="10"/>
  <c r="S228" i="9"/>
  <c r="R270" i="13"/>
  <c r="F268" i="9"/>
  <c r="F266" s="1"/>
  <c r="I175"/>
  <c r="I173"/>
  <c r="O173" s="1"/>
  <c r="F305"/>
  <c r="F303"/>
  <c r="L231"/>
  <c r="L228" s="1"/>
  <c r="T97" i="13"/>
  <c r="S42" i="9"/>
  <c r="S40"/>
  <c r="R298"/>
  <c r="R296" s="1"/>
  <c r="H159" i="13"/>
  <c r="G100" i="9"/>
  <c r="G98"/>
  <c r="M100"/>
  <c r="M98"/>
  <c r="I286"/>
  <c r="I284"/>
  <c r="S100"/>
  <c r="T159" i="13"/>
  <c r="M246" i="9"/>
  <c r="J424" i="13"/>
  <c r="J270"/>
  <c r="N228" i="9"/>
  <c r="S272"/>
  <c r="G204" i="10"/>
  <c r="M206"/>
  <c r="G106"/>
  <c r="G96"/>
  <c r="M81"/>
  <c r="M102"/>
  <c r="R19" i="9"/>
  <c r="J462" i="13"/>
  <c r="P462"/>
  <c r="O279" i="9"/>
  <c r="M114" i="10"/>
  <c r="T153" i="13"/>
  <c r="M106" i="10"/>
  <c r="W100" i="9"/>
  <c r="W98" s="1"/>
  <c r="X159" i="13"/>
  <c r="I149" i="9"/>
  <c r="I147" s="1"/>
  <c r="K147"/>
  <c r="M457" i="13"/>
  <c r="P258" i="9"/>
  <c r="G42"/>
  <c r="G40"/>
  <c r="H97" i="13"/>
  <c r="H248" i="9"/>
  <c r="H246" s="1"/>
  <c r="I394" i="13"/>
  <c r="M176" i="9"/>
  <c r="P187"/>
  <c r="N287"/>
  <c r="L289"/>
  <c r="L97" i="13"/>
  <c r="R99"/>
  <c r="T415"/>
  <c r="S264" i="9"/>
  <c r="S262" s="1"/>
  <c r="P250"/>
  <c r="Q187"/>
  <c r="P441" i="13"/>
  <c r="P122"/>
  <c r="P134"/>
  <c r="P257"/>
  <c r="P127" i="9"/>
  <c r="Q127"/>
  <c r="Q104"/>
  <c r="S50" i="13"/>
  <c r="V208"/>
  <c r="G187"/>
  <c r="D185" i="10"/>
  <c r="D180"/>
  <c r="Q385" i="13"/>
  <c r="N185" i="10"/>
  <c r="W262" i="13"/>
  <c r="U101" i="9"/>
  <c r="J121" i="13"/>
  <c r="J119"/>
  <c r="O127"/>
  <c r="R428"/>
  <c r="P113"/>
  <c r="I105"/>
  <c r="M164"/>
  <c r="P164"/>
  <c r="Q208"/>
  <c r="Q244"/>
  <c r="P26"/>
  <c r="P30"/>
  <c r="P42"/>
  <c r="P59"/>
  <c r="S418"/>
  <c r="F289" i="9"/>
  <c r="F287" s="1"/>
  <c r="N262" i="13"/>
  <c r="I335"/>
  <c r="H218" i="9"/>
  <c r="H216"/>
  <c r="P189" i="13"/>
  <c r="P255"/>
  <c r="P143"/>
  <c r="M141"/>
  <c r="P141"/>
  <c r="I21" i="9"/>
  <c r="I19" s="1"/>
  <c r="J19"/>
  <c r="K192"/>
  <c r="I194"/>
  <c r="Q362" i="13"/>
  <c r="P224" i="9"/>
  <c r="M362" i="13"/>
  <c r="M224" i="9"/>
  <c r="L42"/>
  <c r="L40" s="1"/>
  <c r="H254"/>
  <c r="I190"/>
  <c r="R65" i="13"/>
  <c r="I227" i="9"/>
  <c r="H373" i="13"/>
  <c r="L127"/>
  <c r="R129"/>
  <c r="H379"/>
  <c r="G236" i="9"/>
  <c r="F236" s="1"/>
  <c r="P280" i="13"/>
  <c r="J277"/>
  <c r="J275"/>
  <c r="N57" i="9"/>
  <c r="L59"/>
  <c r="R76"/>
  <c r="V179"/>
  <c r="U181"/>
  <c r="U179" s="1"/>
  <c r="U240"/>
  <c r="U238" s="1"/>
  <c r="W238"/>
  <c r="U292"/>
  <c r="U290" s="1"/>
  <c r="H167"/>
  <c r="H238"/>
  <c r="H258"/>
  <c r="F260"/>
  <c r="F258"/>
  <c r="K179"/>
  <c r="I181"/>
  <c r="I179" s="1"/>
  <c r="G36" i="10"/>
  <c r="J132"/>
  <c r="T241" i="9"/>
  <c r="R243"/>
  <c r="R241" s="1"/>
  <c r="S185" i="10"/>
  <c r="G88" i="13"/>
  <c r="G75"/>
  <c r="G73"/>
  <c r="G13"/>
  <c r="F173" i="10"/>
  <c r="D173"/>
  <c r="D170" s="1"/>
  <c r="D168" s="1"/>
  <c r="D166" s="1"/>
  <c r="I75" i="13"/>
  <c r="H462"/>
  <c r="H435"/>
  <c r="G298" i="9"/>
  <c r="G296" s="1"/>
  <c r="J110" i="13"/>
  <c r="P112"/>
  <c r="J137"/>
  <c r="P139"/>
  <c r="P350"/>
  <c r="J349"/>
  <c r="P360"/>
  <c r="J367"/>
  <c r="G174" i="10"/>
  <c r="J428" i="13"/>
  <c r="P430"/>
  <c r="J437"/>
  <c r="P437"/>
  <c r="P440"/>
  <c r="I15"/>
  <c r="H16" i="9"/>
  <c r="F16" s="1"/>
  <c r="H347" i="13"/>
  <c r="G221" i="9"/>
  <c r="G219" s="1"/>
  <c r="G214" s="1"/>
  <c r="J222"/>
  <c r="I222" s="1"/>
  <c r="J219"/>
  <c r="K347" i="13"/>
  <c r="N50"/>
  <c r="Q50"/>
  <c r="M27" i="9"/>
  <c r="N243"/>
  <c r="R390" i="13"/>
  <c r="Q243" i="9"/>
  <c r="Q241"/>
  <c r="O388" i="13"/>
  <c r="M268" i="9"/>
  <c r="M266" s="1"/>
  <c r="N424" i="13"/>
  <c r="Q424"/>
  <c r="L100" i="9"/>
  <c r="N36" i="10"/>
  <c r="R283" i="9"/>
  <c r="R281"/>
  <c r="K128" i="10"/>
  <c r="K122" s="1"/>
  <c r="I450" i="13"/>
  <c r="O159"/>
  <c r="Q376"/>
  <c r="P231" i="9"/>
  <c r="P228"/>
  <c r="P253" i="13"/>
  <c r="K198" i="9"/>
  <c r="H250"/>
  <c r="T450" i="13"/>
  <c r="S289" i="9"/>
  <c r="S287"/>
  <c r="L431" i="13"/>
  <c r="R433"/>
  <c r="Q274" i="9"/>
  <c r="Q272"/>
  <c r="R110" i="13"/>
  <c r="Q272"/>
  <c r="P175" i="9"/>
  <c r="P173"/>
  <c r="M175"/>
  <c r="M272" i="13"/>
  <c r="M241"/>
  <c r="P241"/>
  <c r="P243"/>
  <c r="L280" i="9"/>
  <c r="O280" s="1"/>
  <c r="M277"/>
  <c r="S142"/>
  <c r="R144"/>
  <c r="R142"/>
  <c r="S204"/>
  <c r="R206"/>
  <c r="R204"/>
  <c r="W70"/>
  <c r="U72"/>
  <c r="U70" s="1"/>
  <c r="J104"/>
  <c r="I107"/>
  <c r="J153"/>
  <c r="I155"/>
  <c r="K269"/>
  <c r="D76" i="10"/>
  <c r="D73" s="1"/>
  <c r="D71" s="1"/>
  <c r="E73"/>
  <c r="E71"/>
  <c r="N70"/>
  <c r="G182"/>
  <c r="G180" s="1"/>
  <c r="L62" i="9"/>
  <c r="L60" s="1"/>
  <c r="O60" s="1"/>
  <c r="N60"/>
  <c r="G102" i="13"/>
  <c r="G99"/>
  <c r="G97"/>
  <c r="I99"/>
  <c r="I97"/>
  <c r="J298" i="9"/>
  <c r="J296"/>
  <c r="Q464" i="13"/>
  <c r="P298" i="9"/>
  <c r="P296" s="1"/>
  <c r="K462" i="13"/>
  <c r="Q462"/>
  <c r="J155"/>
  <c r="Q187"/>
  <c r="P119" i="9"/>
  <c r="N99" i="13"/>
  <c r="N97"/>
  <c r="M102"/>
  <c r="M99"/>
  <c r="Q102"/>
  <c r="M172"/>
  <c r="P172"/>
  <c r="R172"/>
  <c r="O462"/>
  <c r="R462"/>
  <c r="R464"/>
  <c r="Q298" i="9"/>
  <c r="Q296"/>
  <c r="N298"/>
  <c r="L298"/>
  <c r="L296" s="1"/>
  <c r="O296" s="1"/>
  <c r="P22" i="13"/>
  <c r="M46"/>
  <c r="P46"/>
  <c r="P48"/>
  <c r="M54"/>
  <c r="P55"/>
  <c r="P72"/>
  <c r="M70"/>
  <c r="M68"/>
  <c r="K415"/>
  <c r="F286" i="9"/>
  <c r="F284" s="1"/>
  <c r="E44" i="10"/>
  <c r="I115" i="9"/>
  <c r="U76"/>
  <c r="R349" i="13"/>
  <c r="Q221" i="9"/>
  <c r="J162" i="13"/>
  <c r="P162"/>
  <c r="K236" i="9"/>
  <c r="L379" i="13"/>
  <c r="R379"/>
  <c r="P397"/>
  <c r="G137"/>
  <c r="R208"/>
  <c r="Q317"/>
  <c r="P27"/>
  <c r="P60"/>
  <c r="P365"/>
  <c r="M284" i="9"/>
  <c r="N444" i="13"/>
  <c r="M424"/>
  <c r="P424"/>
  <c r="P426"/>
  <c r="M388"/>
  <c r="P388"/>
  <c r="P390"/>
  <c r="M379"/>
  <c r="P382"/>
  <c r="U221" i="9"/>
  <c r="N142" i="10"/>
  <c r="V31" i="9"/>
  <c r="S31"/>
  <c r="M31"/>
  <c r="M87" i="1"/>
  <c r="J68"/>
  <c r="M68"/>
  <c r="T15"/>
  <c r="Q15"/>
  <c r="F248" i="9"/>
  <c r="F246" s="1"/>
  <c r="M127" i="13"/>
  <c r="M173" i="9"/>
  <c r="L175"/>
  <c r="L173" s="1"/>
  <c r="M50" i="13"/>
  <c r="H36" i="9"/>
  <c r="H34" s="1"/>
  <c r="I73" i="13"/>
  <c r="O190" i="9"/>
  <c r="L27"/>
  <c r="M42"/>
  <c r="M40"/>
  <c r="O155"/>
  <c r="I153"/>
  <c r="P102" i="13"/>
  <c r="Q444"/>
  <c r="N435"/>
  <c r="O175" i="9"/>
  <c r="J105" i="1"/>
  <c r="M105"/>
  <c r="K100"/>
  <c r="N100"/>
  <c r="M201" i="10"/>
  <c r="U13"/>
  <c r="K96"/>
  <c r="N106"/>
  <c r="H106"/>
  <c r="H96"/>
  <c r="N110"/>
  <c r="O71"/>
  <c r="J96"/>
  <c r="M96"/>
  <c r="M98"/>
  <c r="M211"/>
  <c r="S96"/>
  <c r="L106"/>
  <c r="O110"/>
  <c r="N211"/>
  <c r="R180"/>
  <c r="V223" i="9"/>
  <c r="V219" s="1"/>
  <c r="W347" i="13"/>
  <c r="W333"/>
  <c r="L180" i="10"/>
  <c r="T178" i="9"/>
  <c r="T176"/>
  <c r="U275" i="13"/>
  <c r="P94" i="9"/>
  <c r="O415" i="13"/>
  <c r="N264" i="9"/>
  <c r="N262" s="1"/>
  <c r="S223"/>
  <c r="R223" s="1"/>
  <c r="T347" i="13"/>
  <c r="P454"/>
  <c r="P210" i="9"/>
  <c r="W149"/>
  <c r="X222" i="13"/>
  <c r="X220"/>
  <c r="V237"/>
  <c r="L96" i="10"/>
  <c r="O106"/>
  <c r="N96"/>
  <c r="W147" i="9"/>
  <c r="R178"/>
  <c r="R176" s="1"/>
  <c r="O96" i="10"/>
  <c r="S177"/>
  <c r="R192" i="13"/>
  <c r="M64" i="15"/>
  <c r="G55"/>
  <c r="G44"/>
  <c r="G14"/>
  <c r="G12"/>
  <c r="O61"/>
  <c r="L36" i="9"/>
  <c r="L34"/>
  <c r="N66" i="10"/>
  <c r="L73" i="13"/>
  <c r="R73"/>
  <c r="K36" i="9"/>
  <c r="V100"/>
  <c r="W159" i="13"/>
  <c r="W153"/>
  <c r="I270"/>
  <c r="G272"/>
  <c r="G270"/>
  <c r="H219" i="9"/>
  <c r="I170" i="10"/>
  <c r="P129" i="13"/>
  <c r="T394"/>
  <c r="S394"/>
  <c r="S248" i="9"/>
  <c r="U483" i="13"/>
  <c r="U481"/>
  <c r="T311" i="9"/>
  <c r="T309" s="1"/>
  <c r="T307"/>
  <c r="W424" i="13"/>
  <c r="V268" i="9"/>
  <c r="X431" i="13"/>
  <c r="W274" i="9"/>
  <c r="W272"/>
  <c r="T164"/>
  <c r="U250" i="13"/>
  <c r="U220"/>
  <c r="K164" i="9"/>
  <c r="I164" s="1"/>
  <c r="L250" i="13"/>
  <c r="R250"/>
  <c r="O185" i="10"/>
  <c r="R358" i="13"/>
  <c r="Q223" i="9"/>
  <c r="Q219" s="1"/>
  <c r="Q214" s="1"/>
  <c r="K223"/>
  <c r="I223"/>
  <c r="V176"/>
  <c r="U178"/>
  <c r="U176"/>
  <c r="H415" i="13"/>
  <c r="G264" i="9"/>
  <c r="G262"/>
  <c r="J231"/>
  <c r="J228"/>
  <c r="K373" i="13"/>
  <c r="Q373"/>
  <c r="J243" i="9"/>
  <c r="J241"/>
  <c r="K388" i="13"/>
  <c r="V347"/>
  <c r="V333"/>
  <c r="Q99"/>
  <c r="P42" i="9"/>
  <c r="P40"/>
  <c r="G173" i="10"/>
  <c r="I159" i="13"/>
  <c r="I153"/>
  <c r="R119"/>
  <c r="L295" i="9"/>
  <c r="F295"/>
  <c r="F293"/>
  <c r="P180" i="13"/>
  <c r="N311" i="9"/>
  <c r="N309" s="1"/>
  <c r="N307"/>
  <c r="V287"/>
  <c r="M221"/>
  <c r="L221"/>
  <c r="Q349" i="13"/>
  <c r="P221" i="9"/>
  <c r="K304" i="13"/>
  <c r="Q304"/>
  <c r="Q306"/>
  <c r="R127"/>
  <c r="V159"/>
  <c r="H100" i="9"/>
  <c r="U295"/>
  <c r="U293" s="1"/>
  <c r="K435" i="13"/>
  <c r="Q435"/>
  <c r="W435"/>
  <c r="O126" i="9"/>
  <c r="L124"/>
  <c r="O124"/>
  <c r="M394" i="13"/>
  <c r="Q394"/>
  <c r="K31" i="9"/>
  <c r="L51"/>
  <c r="V241"/>
  <c r="Q161" i="13"/>
  <c r="P100" i="9"/>
  <c r="N159" i="13"/>
  <c r="N153"/>
  <c r="M161"/>
  <c r="G14" i="9"/>
  <c r="F14"/>
  <c r="I179" i="10"/>
  <c r="G179"/>
  <c r="R167" i="13"/>
  <c r="J167"/>
  <c r="P167"/>
  <c r="K335"/>
  <c r="J218" i="9"/>
  <c r="K266"/>
  <c r="I462" i="13"/>
  <c r="H298" i="9"/>
  <c r="H296" s="1"/>
  <c r="P57" i="13"/>
  <c r="J54"/>
  <c r="J150"/>
  <c r="P150"/>
  <c r="P152"/>
  <c r="P325"/>
  <c r="J323"/>
  <c r="P323"/>
  <c r="J433"/>
  <c r="P434"/>
  <c r="I62" i="9"/>
  <c r="I60" s="1"/>
  <c r="K185" i="13"/>
  <c r="J119" i="9"/>
  <c r="H275" i="13"/>
  <c r="G178" i="9"/>
  <c r="N417" i="13"/>
  <c r="Q418"/>
  <c r="M418"/>
  <c r="P278"/>
  <c r="M277"/>
  <c r="P310"/>
  <c r="M306"/>
  <c r="M236" i="9"/>
  <c r="N379" i="13"/>
  <c r="Q382"/>
  <c r="P236" i="9"/>
  <c r="P233" s="1"/>
  <c r="M94"/>
  <c r="L96"/>
  <c r="M104"/>
  <c r="L106"/>
  <c r="O106"/>
  <c r="L116"/>
  <c r="O116"/>
  <c r="M112"/>
  <c r="L123"/>
  <c r="O123" s="1"/>
  <c r="M179"/>
  <c r="L181"/>
  <c r="M192"/>
  <c r="L194"/>
  <c r="L200"/>
  <c r="M250"/>
  <c r="L252"/>
  <c r="N167"/>
  <c r="T86"/>
  <c r="R86"/>
  <c r="T94"/>
  <c r="R97"/>
  <c r="R94" s="1"/>
  <c r="R115"/>
  <c r="T112"/>
  <c r="T124"/>
  <c r="R126"/>
  <c r="R124"/>
  <c r="R271"/>
  <c r="R269" s="1"/>
  <c r="S290"/>
  <c r="R292"/>
  <c r="R290"/>
  <c r="R305"/>
  <c r="S303"/>
  <c r="U22"/>
  <c r="V19"/>
  <c r="V23"/>
  <c r="U26"/>
  <c r="V37"/>
  <c r="W94"/>
  <c r="U97"/>
  <c r="W187"/>
  <c r="U195"/>
  <c r="U201"/>
  <c r="U198" s="1"/>
  <c r="U207"/>
  <c r="W246"/>
  <c r="G54"/>
  <c r="F56"/>
  <c r="F54" s="1"/>
  <c r="G73"/>
  <c r="F73"/>
  <c r="G150"/>
  <c r="F225"/>
  <c r="G238"/>
  <c r="F240"/>
  <c r="F238"/>
  <c r="F252"/>
  <c r="J86"/>
  <c r="I152"/>
  <c r="I150" s="1"/>
  <c r="K150"/>
  <c r="I209"/>
  <c r="I207"/>
  <c r="J207"/>
  <c r="I235"/>
  <c r="D64" i="10"/>
  <c r="G33"/>
  <c r="G30" s="1"/>
  <c r="G37"/>
  <c r="N37"/>
  <c r="H61"/>
  <c r="N147"/>
  <c r="G147"/>
  <c r="M147"/>
  <c r="H143"/>
  <c r="J53"/>
  <c r="N53"/>
  <c r="J59"/>
  <c r="N59"/>
  <c r="J197"/>
  <c r="P41"/>
  <c r="P39" s="1"/>
  <c r="E159"/>
  <c r="H73" i="13"/>
  <c r="G36" i="9"/>
  <c r="G34" s="1"/>
  <c r="O62"/>
  <c r="P68" i="13"/>
  <c r="P54"/>
  <c r="G347"/>
  <c r="V161"/>
  <c r="I347"/>
  <c r="I333"/>
  <c r="R105"/>
  <c r="L220"/>
  <c r="L12"/>
  <c r="G105"/>
  <c r="I435"/>
  <c r="H170" i="10"/>
  <c r="Q133" i="9"/>
  <c r="W16"/>
  <c r="W14"/>
  <c r="X15" i="13"/>
  <c r="X13"/>
  <c r="K275"/>
  <c r="Q275"/>
  <c r="J178" i="9"/>
  <c r="J176"/>
  <c r="O424" i="13"/>
  <c r="R424"/>
  <c r="N268" i="9"/>
  <c r="N274"/>
  <c r="N272" s="1"/>
  <c r="O431" i="13"/>
  <c r="L69" i="9"/>
  <c r="G130" i="10"/>
  <c r="N130"/>
  <c r="N63"/>
  <c r="J63"/>
  <c r="T62" i="9"/>
  <c r="R62" s="1"/>
  <c r="U119" i="13"/>
  <c r="Q288"/>
  <c r="U392"/>
  <c r="S435"/>
  <c r="Q127"/>
  <c r="Q202"/>
  <c r="Q217"/>
  <c r="Q241"/>
  <c r="Q247"/>
  <c r="N23" i="9"/>
  <c r="W304" i="13"/>
  <c r="P146"/>
  <c r="J144"/>
  <c r="P144"/>
  <c r="R17"/>
  <c r="Q16" i="9"/>
  <c r="O15" i="13"/>
  <c r="J127" i="9"/>
  <c r="I129"/>
  <c r="F17" i="10"/>
  <c r="F15"/>
  <c r="D20"/>
  <c r="D17" s="1"/>
  <c r="D15" s="1"/>
  <c r="P161"/>
  <c r="P159" s="1"/>
  <c r="U161" i="13"/>
  <c r="T101" i="9"/>
  <c r="R101"/>
  <c r="T236"/>
  <c r="U379" i="13"/>
  <c r="G170" i="10"/>
  <c r="G168" s="1"/>
  <c r="G166" s="1"/>
  <c r="V435" i="13"/>
  <c r="U33" i="9"/>
  <c r="U31" s="1"/>
  <c r="G127" i="13"/>
  <c r="L224" i="9"/>
  <c r="H153" i="13"/>
  <c r="J75"/>
  <c r="J73"/>
  <c r="O152" i="9"/>
  <c r="O140"/>
  <c r="O139"/>
  <c r="P133" i="13"/>
  <c r="P443"/>
  <c r="O222"/>
  <c r="R426"/>
  <c r="Q268" i="9"/>
  <c r="Q266"/>
  <c r="K161" i="13"/>
  <c r="J100" i="9"/>
  <c r="J98" s="1"/>
  <c r="Q162" i="13"/>
  <c r="P101" i="9"/>
  <c r="R75" i="13"/>
  <c r="Q36" i="9"/>
  <c r="Q34" s="1"/>
  <c r="Q134" i="13"/>
  <c r="I248" i="9"/>
  <c r="I246"/>
  <c r="K289"/>
  <c r="K287"/>
  <c r="U222"/>
  <c r="P116" i="13"/>
  <c r="P194"/>
  <c r="P375"/>
  <c r="P466"/>
  <c r="P476"/>
  <c r="P480"/>
  <c r="P259"/>
  <c r="G33" i="9"/>
  <c r="H68" i="13"/>
  <c r="H13"/>
  <c r="P246"/>
  <c r="J244"/>
  <c r="P244"/>
  <c r="H184" i="9"/>
  <c r="I288" i="13"/>
  <c r="G197" i="10"/>
  <c r="Q57"/>
  <c r="P59"/>
  <c r="X392" i="13"/>
  <c r="P379"/>
  <c r="P272"/>
  <c r="R431"/>
  <c r="J105"/>
  <c r="M132" i="10"/>
  <c r="H333" i="13"/>
  <c r="Q270"/>
  <c r="K220"/>
  <c r="K12"/>
  <c r="P398"/>
  <c r="R97"/>
  <c r="P306"/>
  <c r="P137"/>
  <c r="X435"/>
  <c r="R452"/>
  <c r="Q289" i="9"/>
  <c r="Q287"/>
  <c r="Q277" i="13"/>
  <c r="P178" i="9"/>
  <c r="P176" s="1"/>
  <c r="U231"/>
  <c r="U228" s="1"/>
  <c r="G362" i="13"/>
  <c r="J329"/>
  <c r="P329"/>
  <c r="P452"/>
  <c r="P453"/>
  <c r="F227" i="9"/>
  <c r="P147" i="13"/>
  <c r="P254"/>
  <c r="P258"/>
  <c r="P252"/>
  <c r="J252"/>
  <c r="J250"/>
  <c r="J220"/>
  <c r="J12"/>
  <c r="J475"/>
  <c r="P126"/>
  <c r="R116"/>
  <c r="R385"/>
  <c r="I109" i="9"/>
  <c r="U105" i="13"/>
  <c r="U127"/>
  <c r="T304"/>
  <c r="S311"/>
  <c r="S304"/>
  <c r="S475"/>
  <c r="S473"/>
  <c r="W127"/>
  <c r="V311"/>
  <c r="V464"/>
  <c r="V462"/>
  <c r="Q457"/>
  <c r="I250" i="9"/>
  <c r="R441" i="13"/>
  <c r="G252"/>
  <c r="G250"/>
  <c r="G220"/>
  <c r="G12"/>
  <c r="G277"/>
  <c r="G275"/>
  <c r="P158"/>
  <c r="J290"/>
  <c r="J288"/>
  <c r="P295"/>
  <c r="P299"/>
  <c r="G185" i="10"/>
  <c r="M185"/>
  <c r="G131"/>
  <c r="P448" i="13"/>
  <c r="R437"/>
  <c r="P75"/>
  <c r="P124"/>
  <c r="P140"/>
  <c r="M155"/>
  <c r="P155"/>
  <c r="P166"/>
  <c r="P171"/>
  <c r="P177"/>
  <c r="P183"/>
  <c r="P190"/>
  <c r="P196"/>
  <c r="P204"/>
  <c r="P210"/>
  <c r="P214"/>
  <c r="P230"/>
  <c r="P234"/>
  <c r="U44" i="9"/>
  <c r="U42" s="1"/>
  <c r="U40" s="1"/>
  <c r="I17"/>
  <c r="J112"/>
  <c r="Q254"/>
  <c r="R481" i="13"/>
  <c r="P450"/>
  <c r="V349"/>
  <c r="P19"/>
  <c r="H304"/>
  <c r="R306"/>
  <c r="R317"/>
  <c r="Q144"/>
  <c r="G180"/>
  <c r="G306"/>
  <c r="G317"/>
  <c r="G337"/>
  <c r="G335"/>
  <c r="G437"/>
  <c r="G435"/>
  <c r="G464"/>
  <c r="G462"/>
  <c r="J337"/>
  <c r="J335"/>
  <c r="P345"/>
  <c r="P439"/>
  <c r="Q54"/>
  <c r="P27" i="9"/>
  <c r="P23"/>
  <c r="O105" i="13"/>
  <c r="R113"/>
  <c r="P260"/>
  <c r="P319"/>
  <c r="P331"/>
  <c r="P343"/>
  <c r="P357"/>
  <c r="P377"/>
  <c r="I120" i="9"/>
  <c r="K127"/>
  <c r="K187"/>
  <c r="K185"/>
  <c r="P192"/>
  <c r="P133"/>
  <c r="P104"/>
  <c r="V306" i="13"/>
  <c r="M162" i="9"/>
  <c r="M97" i="13"/>
  <c r="P97"/>
  <c r="P99"/>
  <c r="I13"/>
  <c r="I264" i="9"/>
  <c r="I262" s="1"/>
  <c r="K262"/>
  <c r="J262" i="13"/>
  <c r="T218" i="9"/>
  <c r="U335" i="13"/>
  <c r="R376"/>
  <c r="Q231" i="9"/>
  <c r="K231"/>
  <c r="I231" s="1"/>
  <c r="J469" i="13"/>
  <c r="P471"/>
  <c r="O444"/>
  <c r="R444"/>
  <c r="N286" i="9"/>
  <c r="R446" i="13"/>
  <c r="Q286" i="9"/>
  <c r="Q284"/>
  <c r="M65" i="13"/>
  <c r="P65"/>
  <c r="P67"/>
  <c r="U68"/>
  <c r="U13"/>
  <c r="T33" i="9"/>
  <c r="S268"/>
  <c r="S266" s="1"/>
  <c r="T424" i="13"/>
  <c r="T392"/>
  <c r="S392"/>
  <c r="H431"/>
  <c r="H392"/>
  <c r="G392"/>
  <c r="G274" i="9"/>
  <c r="J274"/>
  <c r="I274" s="1"/>
  <c r="I272" s="1"/>
  <c r="O272" s="1"/>
  <c r="K431" i="13"/>
  <c r="K27" i="9"/>
  <c r="I27" s="1"/>
  <c r="L50" i="13"/>
  <c r="R50"/>
  <c r="R54"/>
  <c r="Q27" i="9"/>
  <c r="Q23" s="1"/>
  <c r="P313" i="13"/>
  <c r="M311"/>
  <c r="M337"/>
  <c r="P340"/>
  <c r="M349"/>
  <c r="P349"/>
  <c r="P352"/>
  <c r="M407"/>
  <c r="P407"/>
  <c r="P410"/>
  <c r="H162" i="10"/>
  <c r="N164"/>
  <c r="S362" i="13"/>
  <c r="S224" i="9"/>
  <c r="S236"/>
  <c r="R236" s="1"/>
  <c r="T379" i="13"/>
  <c r="P469"/>
  <c r="O392"/>
  <c r="P70"/>
  <c r="I298" i="9"/>
  <c r="I296"/>
  <c r="F218"/>
  <c r="F216" s="1"/>
  <c r="N296"/>
  <c r="F170" i="10"/>
  <c r="M17" i="13"/>
  <c r="G417"/>
  <c r="G415"/>
  <c r="J376"/>
  <c r="P376"/>
  <c r="O75" i="9"/>
  <c r="R388" i="13"/>
  <c r="G373"/>
  <c r="S417"/>
  <c r="S415"/>
  <c r="J417"/>
  <c r="L415"/>
  <c r="L392"/>
  <c r="R417"/>
  <c r="Q264" i="9"/>
  <c r="Q262"/>
  <c r="O82"/>
  <c r="L274"/>
  <c r="L272" s="1"/>
  <c r="N105" i="13"/>
  <c r="Q105"/>
  <c r="K97"/>
  <c r="U175" i="9"/>
  <c r="U173" s="1"/>
  <c r="O161"/>
  <c r="R295"/>
  <c r="R293"/>
  <c r="U62"/>
  <c r="U60"/>
  <c r="F175" i="10"/>
  <c r="L150" i="9"/>
  <c r="T264"/>
  <c r="T262" s="1"/>
  <c r="G167" i="13"/>
  <c r="R418"/>
  <c r="L373"/>
  <c r="V99"/>
  <c r="V97"/>
  <c r="J20" i="10"/>
  <c r="K224" i="9"/>
  <c r="I224"/>
  <c r="O224" s="1"/>
  <c r="J362" i="13"/>
  <c r="P362"/>
  <c r="Q110"/>
  <c r="K105"/>
  <c r="J446"/>
  <c r="P447"/>
  <c r="K178" i="9"/>
  <c r="I178" s="1"/>
  <c r="I176" s="1"/>
  <c r="L275" i="13"/>
  <c r="K221" i="9"/>
  <c r="L347" i="13"/>
  <c r="L288"/>
  <c r="K184" i="9"/>
  <c r="M204"/>
  <c r="M290"/>
  <c r="L292"/>
  <c r="N54"/>
  <c r="L56"/>
  <c r="R25"/>
  <c r="R23" s="1"/>
  <c r="S23"/>
  <c r="V150"/>
  <c r="U152"/>
  <c r="U150"/>
  <c r="V156"/>
  <c r="U158"/>
  <c r="U156" s="1"/>
  <c r="W228"/>
  <c r="H57"/>
  <c r="F59"/>
  <c r="F57" s="1"/>
  <c r="J37"/>
  <c r="I79"/>
  <c r="J77"/>
  <c r="E139" i="10"/>
  <c r="D139"/>
  <c r="G177"/>
  <c r="I175"/>
  <c r="O175" s="1"/>
  <c r="W417" i="13"/>
  <c r="V418"/>
  <c r="G233" i="9"/>
  <c r="K159" i="13"/>
  <c r="G231" i="9"/>
  <c r="F231" s="1"/>
  <c r="O253"/>
  <c r="W266"/>
  <c r="M75" i="13"/>
  <c r="M73"/>
  <c r="P73"/>
  <c r="J418"/>
  <c r="P418"/>
  <c r="W218" i="9"/>
  <c r="X335" i="13"/>
  <c r="X333"/>
  <c r="N101" i="9"/>
  <c r="N98" s="1"/>
  <c r="L101"/>
  <c r="L98" s="1"/>
  <c r="R162" i="13"/>
  <c r="Q101" i="9"/>
  <c r="N335" i="13"/>
  <c r="Q337"/>
  <c r="P218" i="9"/>
  <c r="P216"/>
  <c r="R483" i="13"/>
  <c r="M270"/>
  <c r="P270"/>
  <c r="P110"/>
  <c r="M435"/>
  <c r="P157"/>
  <c r="M121"/>
  <c r="L304"/>
  <c r="R304"/>
  <c r="P459"/>
  <c r="I415"/>
  <c r="I392"/>
  <c r="R274" i="9"/>
  <c r="R272"/>
  <c r="L258"/>
  <c r="M159" i="13"/>
  <c r="G159"/>
  <c r="G153"/>
  <c r="F164" i="9"/>
  <c r="F162" s="1"/>
  <c r="I243"/>
  <c r="I241"/>
  <c r="L161" i="13"/>
  <c r="P317"/>
  <c r="M208"/>
  <c r="P208"/>
  <c r="P396"/>
  <c r="H262"/>
  <c r="J394"/>
  <c r="P394"/>
  <c r="G54"/>
  <c r="G290"/>
  <c r="G288"/>
  <c r="G262"/>
  <c r="R144"/>
  <c r="P326"/>
  <c r="T335"/>
  <c r="T333"/>
  <c r="M16" i="9"/>
  <c r="M14" s="1"/>
  <c r="R485" i="13"/>
  <c r="Q311" i="9"/>
  <c r="Q309" s="1"/>
  <c r="Q307" s="1"/>
  <c r="G243"/>
  <c r="F243" s="1"/>
  <c r="F241" s="1"/>
  <c r="V172" i="13"/>
  <c r="P107"/>
  <c r="M252"/>
  <c r="M250"/>
  <c r="P285"/>
  <c r="Q73"/>
  <c r="V105"/>
  <c r="K379"/>
  <c r="R335"/>
  <c r="Q388"/>
  <c r="P264"/>
  <c r="P284"/>
  <c r="P481"/>
  <c r="F256" i="9"/>
  <c r="F254" s="1"/>
  <c r="J60" i="15"/>
  <c r="M60"/>
  <c r="J61"/>
  <c r="M61"/>
  <c r="L55"/>
  <c r="K44"/>
  <c r="N55"/>
  <c r="N60"/>
  <c r="M59"/>
  <c r="M222" i="10"/>
  <c r="R193" i="13"/>
  <c r="L177" i="10"/>
  <c r="J177"/>
  <c r="M177" s="1"/>
  <c r="O290" i="13"/>
  <c r="O288"/>
  <c r="L179" i="10"/>
  <c r="J179"/>
  <c r="M179" s="1"/>
  <c r="M301" i="13"/>
  <c r="R301"/>
  <c r="G31" i="9"/>
  <c r="T100"/>
  <c r="U159" i="13"/>
  <c r="S161"/>
  <c r="H168" i="10"/>
  <c r="P277" i="13"/>
  <c r="M275"/>
  <c r="P275"/>
  <c r="M264" i="9"/>
  <c r="L264" s="1"/>
  <c r="N415" i="13"/>
  <c r="Q417"/>
  <c r="P264" i="9"/>
  <c r="P262"/>
  <c r="M417" i="13"/>
  <c r="M415"/>
  <c r="P433"/>
  <c r="J431"/>
  <c r="P431"/>
  <c r="S246" i="9"/>
  <c r="R222" i="13"/>
  <c r="O220"/>
  <c r="R220"/>
  <c r="O13"/>
  <c r="R15"/>
  <c r="R60" i="9"/>
  <c r="I86"/>
  <c r="L179"/>
  <c r="O179" s="1"/>
  <c r="I119"/>
  <c r="J216"/>
  <c r="V98"/>
  <c r="J304" i="13"/>
  <c r="J127"/>
  <c r="P127"/>
  <c r="H182" i="9"/>
  <c r="F184"/>
  <c r="F182" s="1"/>
  <c r="M63" i="10"/>
  <c r="N266" i="9"/>
  <c r="Q185" i="13"/>
  <c r="J185"/>
  <c r="L293" i="9"/>
  <c r="H98"/>
  <c r="F100"/>
  <c r="K34"/>
  <c r="J195" i="10"/>
  <c r="V304" i="13"/>
  <c r="G304"/>
  <c r="K262"/>
  <c r="Q262"/>
  <c r="P475"/>
  <c r="J473"/>
  <c r="P473"/>
  <c r="L250" i="9"/>
  <c r="L192"/>
  <c r="O194"/>
  <c r="M233"/>
  <c r="G176"/>
  <c r="F178"/>
  <c r="F176" s="1"/>
  <c r="T162"/>
  <c r="T145" s="1"/>
  <c r="G333" i="13"/>
  <c r="I262"/>
  <c r="G241" i="9"/>
  <c r="L54"/>
  <c r="S233"/>
  <c r="K100"/>
  <c r="L159" i="13"/>
  <c r="R161"/>
  <c r="Q100" i="9"/>
  <c r="Q98" s="1"/>
  <c r="Q92" s="1"/>
  <c r="J161" i="13"/>
  <c r="P161"/>
  <c r="P121"/>
  <c r="M119"/>
  <c r="G228" i="9"/>
  <c r="I77"/>
  <c r="K176"/>
  <c r="R373" i="13"/>
  <c r="J373"/>
  <c r="P373"/>
  <c r="K13"/>
  <c r="Q97"/>
  <c r="P311"/>
  <c r="M304"/>
  <c r="P304"/>
  <c r="K23" i="9"/>
  <c r="N284"/>
  <c r="L286"/>
  <c r="K228"/>
  <c r="R392" i="13"/>
  <c r="K333"/>
  <c r="Q379"/>
  <c r="J159"/>
  <c r="K153"/>
  <c r="Q153"/>
  <c r="L333"/>
  <c r="J347"/>
  <c r="H137" i="10"/>
  <c r="K392" i="13"/>
  <c r="Q431"/>
  <c r="Q335"/>
  <c r="W216" i="9"/>
  <c r="U218"/>
  <c r="U216" s="1"/>
  <c r="O292"/>
  <c r="L290"/>
  <c r="O290"/>
  <c r="K182"/>
  <c r="L262" i="13"/>
  <c r="R275"/>
  <c r="R264" i="9"/>
  <c r="R262"/>
  <c r="P17" i="13"/>
  <c r="M15"/>
  <c r="P337"/>
  <c r="M335"/>
  <c r="L13"/>
  <c r="J50"/>
  <c r="F274" i="9"/>
  <c r="F272"/>
  <c r="G272"/>
  <c r="R33"/>
  <c r="R31"/>
  <c r="T31"/>
  <c r="T216"/>
  <c r="O435" i="13"/>
  <c r="R435"/>
  <c r="V417"/>
  <c r="V415"/>
  <c r="W415"/>
  <c r="W392"/>
  <c r="V264" i="9"/>
  <c r="V262" s="1"/>
  <c r="I221"/>
  <c r="K219"/>
  <c r="J444" i="13"/>
  <c r="P446"/>
  <c r="J415"/>
  <c r="R224" i="9"/>
  <c r="R268"/>
  <c r="R266" s="1"/>
  <c r="Q159" i="13"/>
  <c r="R415"/>
  <c r="O55" i="15"/>
  <c r="L44"/>
  <c r="J55"/>
  <c r="M55"/>
  <c r="N44"/>
  <c r="K14"/>
  <c r="J44"/>
  <c r="O179" i="10"/>
  <c r="P301" i="13"/>
  <c r="I162" i="9"/>
  <c r="Q415" i="13"/>
  <c r="N392"/>
  <c r="M392"/>
  <c r="J333"/>
  <c r="T98" i="9"/>
  <c r="R100"/>
  <c r="S159" i="13"/>
  <c r="H166" i="10"/>
  <c r="P415" i="13"/>
  <c r="J153"/>
  <c r="P417"/>
  <c r="P444"/>
  <c r="J435"/>
  <c r="P435"/>
  <c r="P335"/>
  <c r="M13"/>
  <c r="P15"/>
  <c r="K98" i="9"/>
  <c r="U264"/>
  <c r="U262" s="1"/>
  <c r="R13" i="13"/>
  <c r="J392"/>
  <c r="P392"/>
  <c r="Q392"/>
  <c r="P119"/>
  <c r="M105"/>
  <c r="P105"/>
  <c r="L153"/>
  <c r="R159"/>
  <c r="V392"/>
  <c r="J13"/>
  <c r="P50"/>
  <c r="P159"/>
  <c r="O286" i="9"/>
  <c r="L284"/>
  <c r="O44" i="15"/>
  <c r="L14"/>
  <c r="N14"/>
  <c r="K12"/>
  <c r="M44"/>
  <c r="J14"/>
  <c r="M14"/>
  <c r="P13" i="13"/>
  <c r="O14" i="15"/>
  <c r="L12"/>
  <c r="O12"/>
  <c r="N12"/>
  <c r="J12"/>
  <c r="M12"/>
  <c r="W224" i="13"/>
  <c r="S224"/>
  <c r="S222"/>
  <c r="P204" i="10"/>
  <c r="P76" i="1"/>
  <c r="M49" i="10"/>
  <c r="D33"/>
  <c r="P193" i="13"/>
  <c r="M187"/>
  <c r="P187"/>
  <c r="O177" i="10"/>
  <c r="O187" i="13"/>
  <c r="R288"/>
  <c r="O262"/>
  <c r="R262"/>
  <c r="L175" i="10"/>
  <c r="R290" i="13"/>
  <c r="Q184" i="9"/>
  <c r="Q182" s="1"/>
  <c r="N184"/>
  <c r="N182" s="1"/>
  <c r="N165" s="1"/>
  <c r="M302" i="13"/>
  <c r="O78" i="1"/>
  <c r="L76"/>
  <c r="U14" i="15"/>
  <c r="U12"/>
  <c r="S12"/>
  <c r="S77"/>
  <c r="S71"/>
  <c r="S69"/>
  <c r="S16"/>
  <c r="S14"/>
  <c r="S44"/>
  <c r="U44"/>
  <c r="P77"/>
  <c r="P16"/>
  <c r="P44"/>
  <c r="R44"/>
  <c r="R14"/>
  <c r="R12"/>
  <c r="P12"/>
  <c r="P71"/>
  <c r="P69"/>
  <c r="W222" i="13"/>
  <c r="W220"/>
  <c r="V149" i="9"/>
  <c r="V147"/>
  <c r="L184"/>
  <c r="N119"/>
  <c r="N117" s="1"/>
  <c r="O185" i="13"/>
  <c r="R187"/>
  <c r="Q119" i="9"/>
  <c r="Q117"/>
  <c r="P302" i="13"/>
  <c r="M290"/>
  <c r="O76" i="1"/>
  <c r="P14" i="15"/>
  <c r="L119" i="9"/>
  <c r="O119" s="1"/>
  <c r="O153" i="13"/>
  <c r="R185"/>
  <c r="M185"/>
  <c r="M288"/>
  <c r="P290"/>
  <c r="P185"/>
  <c r="M153"/>
  <c r="P153"/>
  <c r="R153"/>
  <c r="P288"/>
  <c r="M262"/>
  <c r="P262"/>
  <c r="R371"/>
  <c r="L174" i="10"/>
  <c r="O174" s="1"/>
  <c r="O367" i="13"/>
  <c r="R367"/>
  <c r="Q227" i="9"/>
  <c r="M371" i="13"/>
  <c r="P371"/>
  <c r="J174" i="10"/>
  <c r="M174" s="1"/>
  <c r="O347" i="13"/>
  <c r="R347"/>
  <c r="L170" i="10"/>
  <c r="O170" s="1"/>
  <c r="N227" i="9"/>
  <c r="M367" i="13"/>
  <c r="P367"/>
  <c r="O333"/>
  <c r="R333"/>
  <c r="O12"/>
  <c r="Q20" i="10"/>
  <c r="P20" s="1"/>
  <c r="N222" i="13"/>
  <c r="Q224"/>
  <c r="P149" i="9"/>
  <c r="P147" s="1"/>
  <c r="M149"/>
  <c r="L149" s="1"/>
  <c r="Q225" i="13"/>
  <c r="M225"/>
  <c r="K19" i="10"/>
  <c r="K17"/>
  <c r="M131"/>
  <c r="M223" i="9"/>
  <c r="M219" s="1"/>
  <c r="M214" s="1"/>
  <c r="M358" i="13"/>
  <c r="P358"/>
  <c r="N347"/>
  <c r="T73" i="10"/>
  <c r="T71"/>
  <c r="S76"/>
  <c r="S73" s="1"/>
  <c r="S71"/>
  <c r="W75" i="13"/>
  <c r="V81"/>
  <c r="V75"/>
  <c r="V73"/>
  <c r="T73"/>
  <c r="S36" i="9"/>
  <c r="R36" s="1"/>
  <c r="R34" s="1"/>
  <c r="Q76" i="10"/>
  <c r="P76"/>
  <c r="P73" s="1"/>
  <c r="P71" s="1"/>
  <c r="Q143"/>
  <c r="P147"/>
  <c r="T70"/>
  <c r="S70"/>
  <c r="T66"/>
  <c r="T60"/>
  <c r="S60" s="1"/>
  <c r="S57" s="1"/>
  <c r="Q54"/>
  <c r="P56"/>
  <c r="P54" s="1"/>
  <c r="T53"/>
  <c r="S53" s="1"/>
  <c r="S52"/>
  <c r="V30" i="13"/>
  <c r="P47" i="10"/>
  <c r="P44" s="1"/>
  <c r="P42"/>
  <c r="T17" i="13"/>
  <c r="T15"/>
  <c r="T17" i="10"/>
  <c r="T15" s="1"/>
  <c r="S19"/>
  <c r="V18" i="13"/>
  <c r="V17"/>
  <c r="V15"/>
  <c r="V13"/>
  <c r="W17"/>
  <c r="S18"/>
  <c r="S17"/>
  <c r="S15"/>
  <c r="S13"/>
  <c r="Q19" i="10"/>
  <c r="P19" s="1"/>
  <c r="P17" s="1"/>
  <c r="P15" s="1"/>
  <c r="N13" i="13"/>
  <c r="Q13"/>
  <c r="Q15"/>
  <c r="T290"/>
  <c r="T288"/>
  <c r="T262"/>
  <c r="S291"/>
  <c r="P250"/>
  <c r="O164" i="9"/>
  <c r="L162"/>
  <c r="W162"/>
  <c r="N162"/>
  <c r="R12" i="13"/>
  <c r="T250"/>
  <c r="S164" i="9"/>
  <c r="S162" s="1"/>
  <c r="Q66" i="10"/>
  <c r="P66" s="1"/>
  <c r="P61" s="1"/>
  <c r="V220" i="13"/>
  <c r="S220"/>
  <c r="S253"/>
  <c r="S252"/>
  <c r="S250"/>
  <c r="T222"/>
  <c r="T220"/>
  <c r="S149" i="9"/>
  <c r="S147" s="1"/>
  <c r="U149"/>
  <c r="U147"/>
  <c r="N220" i="13"/>
  <c r="Q220"/>
  <c r="Q222"/>
  <c r="J19" i="10"/>
  <c r="J17" s="1"/>
  <c r="N19"/>
  <c r="M147" i="9"/>
  <c r="M224" i="13"/>
  <c r="P225"/>
  <c r="N333"/>
  <c r="Q333"/>
  <c r="M347"/>
  <c r="Q347"/>
  <c r="W73"/>
  <c r="V36" i="9"/>
  <c r="U36"/>
  <c r="U34" s="1"/>
  <c r="S34"/>
  <c r="Q73" i="10"/>
  <c r="Q71"/>
  <c r="T13" i="13"/>
  <c r="T12"/>
  <c r="S66" i="10"/>
  <c r="S16" i="9"/>
  <c r="S14" s="1"/>
  <c r="S12" s="1"/>
  <c r="V16"/>
  <c r="W15" i="13"/>
  <c r="W13"/>
  <c r="W12"/>
  <c r="S184" i="9"/>
  <c r="O162"/>
  <c r="M19" i="10"/>
  <c r="M222" i="13"/>
  <c r="P224"/>
  <c r="M333"/>
  <c r="P347"/>
  <c r="N12"/>
  <c r="V34" i="9"/>
  <c r="V12" s="1"/>
  <c r="V14"/>
  <c r="U16"/>
  <c r="S182"/>
  <c r="P222" i="13"/>
  <c r="M220"/>
  <c r="P220"/>
  <c r="P333"/>
  <c r="M12"/>
  <c r="Q12"/>
  <c r="P12"/>
  <c r="S367"/>
  <c r="R227" i="9"/>
  <c r="T219"/>
  <c r="U333" i="13"/>
  <c r="S174" i="10"/>
  <c r="V187" i="13"/>
  <c r="U174" i="10"/>
  <c r="U170"/>
  <c r="X187" i="13"/>
  <c r="R177" i="10"/>
  <c r="P177"/>
  <c r="P175" s="1"/>
  <c r="X288" i="13"/>
  <c r="X262"/>
  <c r="V290"/>
  <c r="V288"/>
  <c r="V262"/>
  <c r="U184" i="9"/>
  <c r="U182" s="1"/>
  <c r="U165" s="1"/>
  <c r="U288" i="13"/>
  <c r="U262"/>
  <c r="T184" i="9"/>
  <c r="R184" s="1"/>
  <c r="R182" s="1"/>
  <c r="S301" i="13"/>
  <c r="S290"/>
  <c r="S288"/>
  <c r="S262"/>
  <c r="R174" i="10"/>
  <c r="R170"/>
  <c r="U187" i="13"/>
  <c r="S192"/>
  <c r="X185"/>
  <c r="W119" i="9"/>
  <c r="W117" s="1"/>
  <c r="T182"/>
  <c r="P174" i="10"/>
  <c r="P170"/>
  <c r="P168" s="1"/>
  <c r="P166" s="1"/>
  <c r="S187" i="13"/>
  <c r="U185"/>
  <c r="T119" i="9"/>
  <c r="T117" s="1"/>
  <c r="X153" i="13"/>
  <c r="X12"/>
  <c r="V185"/>
  <c r="V153"/>
  <c r="V12"/>
  <c r="R119" i="9"/>
  <c r="U153" i="13"/>
  <c r="U12"/>
  <c r="S185"/>
  <c r="S153"/>
  <c r="S12"/>
  <c r="G56" i="1"/>
  <c r="M90"/>
  <c r="E56"/>
  <c r="L56"/>
  <c r="K56"/>
  <c r="M49"/>
  <c r="M25"/>
  <c r="M71"/>
  <c r="M139"/>
  <c r="G128"/>
  <c r="M119"/>
  <c r="D93"/>
  <c r="M89"/>
  <c r="M86"/>
  <c r="P71"/>
  <c r="M48"/>
  <c r="M46"/>
  <c r="M22"/>
  <c r="M128"/>
  <c r="O98"/>
  <c r="M106"/>
  <c r="M113"/>
  <c r="M78"/>
  <c r="D50"/>
  <c r="T56"/>
  <c r="P46"/>
  <c r="S46"/>
  <c r="M27"/>
  <c r="M31"/>
  <c r="I80"/>
  <c r="T80"/>
  <c r="K98"/>
  <c r="J98"/>
  <c r="M98"/>
  <c r="M135"/>
  <c r="M131"/>
  <c r="M122"/>
  <c r="M117"/>
  <c r="M121"/>
  <c r="N93"/>
  <c r="M97"/>
  <c r="D71"/>
  <c r="O50"/>
  <c r="P51"/>
  <c r="M43"/>
  <c r="P25"/>
  <c r="U15"/>
  <c r="S15"/>
  <c r="P98"/>
  <c r="R80"/>
  <c r="O56"/>
  <c r="N56"/>
  <c r="J56"/>
  <c r="M56"/>
  <c r="G50"/>
  <c r="H15"/>
  <c r="O80"/>
  <c r="U80"/>
  <c r="S98"/>
  <c r="S80"/>
  <c r="P80"/>
  <c r="R56"/>
  <c r="I15"/>
  <c r="K15"/>
  <c r="L80"/>
  <c r="L13"/>
  <c r="T13"/>
  <c r="J50"/>
  <c r="M50"/>
  <c r="N50"/>
  <c r="F15"/>
  <c r="J76"/>
  <c r="M76"/>
  <c r="N98"/>
  <c r="J100"/>
  <c r="M100"/>
  <c r="S25"/>
  <c r="E13"/>
  <c r="D22"/>
  <c r="N17"/>
  <c r="N128"/>
  <c r="O17"/>
  <c r="O100"/>
  <c r="N51"/>
  <c r="D51"/>
  <c r="G51"/>
  <c r="M51"/>
  <c r="J58"/>
  <c r="M58"/>
  <c r="P62"/>
  <c r="P100"/>
  <c r="G84"/>
  <c r="M84"/>
  <c r="Q68"/>
  <c r="P68"/>
  <c r="F98"/>
  <c r="D98"/>
  <c r="D80"/>
  <c r="J93"/>
  <c r="F68"/>
  <c r="D68"/>
  <c r="S58"/>
  <c r="U68"/>
  <c r="S68"/>
  <c r="R50"/>
  <c r="R15"/>
  <c r="G136"/>
  <c r="M136"/>
  <c r="N76"/>
  <c r="O58"/>
  <c r="G17"/>
  <c r="M17"/>
  <c r="P17"/>
  <c r="K80"/>
  <c r="D62"/>
  <c r="N80"/>
  <c r="U56"/>
  <c r="F56"/>
  <c r="D56"/>
  <c r="R13"/>
  <c r="P15"/>
  <c r="J15"/>
  <c r="N15"/>
  <c r="K13"/>
  <c r="H13"/>
  <c r="G15"/>
  <c r="M93"/>
  <c r="M80"/>
  <c r="J80"/>
  <c r="Q56"/>
  <c r="P50"/>
  <c r="O15"/>
  <c r="I13"/>
  <c r="O13"/>
  <c r="D15"/>
  <c r="D13"/>
  <c r="F80"/>
  <c r="G80"/>
  <c r="S56"/>
  <c r="S13"/>
  <c r="U13"/>
  <c r="F13"/>
  <c r="P56"/>
  <c r="P13"/>
  <c r="Q13"/>
  <c r="M15"/>
  <c r="J13"/>
  <c r="G13"/>
  <c r="N13"/>
  <c r="M13"/>
  <c r="K15" i="10"/>
  <c r="O298" i="9"/>
  <c r="U119"/>
  <c r="U117" s="1"/>
  <c r="T57" i="10"/>
  <c r="R98" i="9"/>
  <c r="O222"/>
  <c r="O135"/>
  <c r="U18"/>
  <c r="I135"/>
  <c r="I196"/>
  <c r="O196" s="1"/>
  <c r="M53" i="10"/>
  <c r="Q128"/>
  <c r="Q122"/>
  <c r="P145" i="9"/>
  <c r="O167"/>
  <c r="N145"/>
  <c r="R73"/>
  <c r="M66" i="10"/>
  <c r="M70"/>
  <c r="N131"/>
  <c r="T44"/>
  <c r="O274" i="9"/>
  <c r="O200"/>
  <c r="R103"/>
  <c r="U191"/>
  <c r="U187" s="1"/>
  <c r="U197"/>
  <c r="F190"/>
  <c r="F187" s="1"/>
  <c r="I212"/>
  <c r="I210" s="1"/>
  <c r="O210" s="1"/>
  <c r="M47" i="10"/>
  <c r="S175"/>
  <c r="I254" i="9"/>
  <c r="R104"/>
  <c r="V277"/>
  <c r="O202"/>
  <c r="O159"/>
  <c r="L19"/>
  <c r="O19" s="1"/>
  <c r="N162" i="10"/>
  <c r="J128"/>
  <c r="O230" i="9"/>
  <c r="J39" i="10"/>
  <c r="P165" i="9"/>
  <c r="H214"/>
  <c r="O257"/>
  <c r="V185"/>
  <c r="G145"/>
  <c r="F210"/>
  <c r="F228"/>
  <c r="F233"/>
  <c r="I225"/>
  <c r="I219" s="1"/>
  <c r="M36" i="10"/>
  <c r="V145" i="9"/>
  <c r="J145"/>
  <c r="O86"/>
  <c r="O102"/>
  <c r="S86" i="10"/>
  <c r="R13"/>
  <c r="N46" i="9"/>
  <c r="T104"/>
  <c r="R140"/>
  <c r="U56"/>
  <c r="U54"/>
  <c r="F103"/>
  <c r="M35" i="10"/>
  <c r="M69"/>
  <c r="N174"/>
  <c r="T168"/>
  <c r="T166"/>
  <c r="U14" i="9"/>
  <c r="W214"/>
  <c r="F168" i="10"/>
  <c r="F166"/>
  <c r="O122" i="9"/>
  <c r="J165"/>
  <c r="V94"/>
  <c r="V104"/>
  <c r="I133"/>
  <c r="I203"/>
  <c r="O203"/>
  <c r="M38" i="10"/>
  <c r="Q198" i="9"/>
  <c r="Q185"/>
  <c r="L227"/>
  <c r="O227" s="1"/>
  <c r="O284"/>
  <c r="F98"/>
  <c r="I127"/>
  <c r="G128" i="10"/>
  <c r="G122" s="1"/>
  <c r="G61"/>
  <c r="M275" i="9"/>
  <c r="F94"/>
  <c r="O103"/>
  <c r="S65"/>
  <c r="S73"/>
  <c r="R120"/>
  <c r="R117"/>
  <c r="U203"/>
  <c r="D30" i="10"/>
  <c r="E86"/>
  <c r="G44"/>
  <c r="M37"/>
  <c r="Q86"/>
  <c r="P130"/>
  <c r="P128" s="1"/>
  <c r="P122" s="1"/>
  <c r="P65" i="9"/>
  <c r="P63" s="1"/>
  <c r="Q168" i="10"/>
  <c r="Q166" s="1"/>
  <c r="M142"/>
  <c r="J139"/>
  <c r="M139" s="1"/>
  <c r="O101" i="9"/>
  <c r="O249"/>
  <c r="O212"/>
  <c r="G57" i="10"/>
  <c r="M59"/>
  <c r="N244" i="9"/>
  <c r="P86" i="10"/>
  <c r="V165" i="9"/>
  <c r="H145"/>
  <c r="D61" i="10"/>
  <c r="S30"/>
  <c r="Q46" i="9"/>
  <c r="O256"/>
  <c r="L254"/>
  <c r="O254" s="1"/>
  <c r="O260"/>
  <c r="G143" i="10"/>
  <c r="L117" i="9"/>
  <c r="N275"/>
  <c r="D175" i="10"/>
  <c r="Q145" i="9"/>
  <c r="J175" i="10"/>
  <c r="O150" i="9"/>
  <c r="I145"/>
  <c r="J71" i="10"/>
  <c r="M71" s="1"/>
  <c r="O281" i="9"/>
  <c r="G73" i="10"/>
  <c r="G71"/>
  <c r="G175"/>
  <c r="M178"/>
  <c r="J180"/>
  <c r="M180"/>
  <c r="M182"/>
  <c r="G159"/>
  <c r="I104" i="9"/>
  <c r="I277"/>
  <c r="M64" i="10"/>
  <c r="J61"/>
  <c r="M61" s="1"/>
  <c r="N73"/>
  <c r="I15"/>
  <c r="K168"/>
  <c r="K166" s="1"/>
  <c r="N166" s="1"/>
  <c r="N170"/>
  <c r="P244" i="9"/>
  <c r="G195" i="10"/>
  <c r="M195"/>
  <c r="V54" i="9"/>
  <c r="V46"/>
  <c r="F301"/>
  <c r="F299"/>
  <c r="J122" i="10"/>
  <c r="M122" s="1"/>
  <c r="M128"/>
  <c r="I198" i="9"/>
  <c r="M175" i="10"/>
  <c r="G137"/>
  <c r="R13" i="11"/>
  <c r="Q48"/>
  <c r="T78"/>
  <c r="N130"/>
  <c r="O78"/>
  <c r="F13"/>
  <c r="E48"/>
  <c r="L54"/>
  <c r="O66"/>
  <c r="K66"/>
  <c r="P78"/>
  <c r="N85"/>
  <c r="K15"/>
  <c r="N15"/>
  <c r="K23"/>
  <c r="N23"/>
  <c r="K48"/>
  <c r="E49"/>
  <c r="Q49"/>
  <c r="E56"/>
  <c r="Q56"/>
  <c r="K58"/>
  <c r="N58"/>
  <c r="K63"/>
  <c r="N63"/>
  <c r="K69"/>
  <c r="N69"/>
  <c r="O69"/>
  <c r="M74"/>
  <c r="K76"/>
  <c r="N76"/>
  <c r="I78"/>
  <c r="I11"/>
  <c r="M78"/>
  <c r="U78"/>
  <c r="U11"/>
  <c r="K80"/>
  <c r="H85"/>
  <c r="H96"/>
  <c r="N96"/>
  <c r="P96"/>
  <c r="H122"/>
  <c r="N122"/>
  <c r="H130"/>
  <c r="H20"/>
  <c r="H44"/>
  <c r="J48"/>
  <c r="V48"/>
  <c r="H49"/>
  <c r="J54"/>
  <c r="H54"/>
  <c r="V54"/>
  <c r="T54"/>
  <c r="H56"/>
  <c r="H60"/>
  <c r="H66"/>
  <c r="K13"/>
  <c r="K20"/>
  <c r="K44"/>
  <c r="N44"/>
  <c r="K49"/>
  <c r="K56"/>
  <c r="K60"/>
  <c r="K74"/>
  <c r="N74"/>
  <c r="H82"/>
  <c r="N82"/>
  <c r="H91"/>
  <c r="N91"/>
  <c r="H98"/>
  <c r="N98"/>
  <c r="H126"/>
  <c r="N126"/>
  <c r="R11"/>
  <c r="Q13"/>
  <c r="Q11"/>
  <c r="L11"/>
  <c r="O11"/>
  <c r="O54"/>
  <c r="K54"/>
  <c r="N54"/>
  <c r="M54"/>
  <c r="P74"/>
  <c r="P48"/>
  <c r="H48"/>
  <c r="J13"/>
  <c r="K78"/>
  <c r="K11"/>
  <c r="N80"/>
  <c r="N78"/>
  <c r="H78"/>
  <c r="N56"/>
  <c r="T48"/>
  <c r="V13"/>
  <c r="F11"/>
  <c r="E13"/>
  <c r="E11"/>
  <c r="N48"/>
  <c r="N49"/>
  <c r="N60"/>
  <c r="N20"/>
  <c r="N66"/>
  <c r="P54"/>
  <c r="M11"/>
  <c r="T13"/>
  <c r="T11"/>
  <c r="V11"/>
  <c r="P13"/>
  <c r="H13"/>
  <c r="J11"/>
  <c r="H11"/>
  <c r="N11"/>
  <c r="N13"/>
  <c r="P11"/>
  <c r="O231" i="9" l="1"/>
  <c r="I228"/>
  <c r="O228" s="1"/>
  <c r="J15" i="10"/>
  <c r="K12" i="9"/>
  <c r="Q14"/>
  <c r="S63"/>
  <c r="U168" i="10"/>
  <c r="U166" s="1"/>
  <c r="U11" s="1"/>
  <c r="P185" i="9"/>
  <c r="O27"/>
  <c r="G275"/>
  <c r="R133"/>
  <c r="I42"/>
  <c r="O45"/>
  <c r="L147"/>
  <c r="O149"/>
  <c r="O264"/>
  <c r="V266"/>
  <c r="U268"/>
  <c r="U266" s="1"/>
  <c r="L287"/>
  <c r="K216"/>
  <c r="I218"/>
  <c r="J34"/>
  <c r="I36"/>
  <c r="N90" i="10"/>
  <c r="J90"/>
  <c r="H31" i="9"/>
  <c r="F33"/>
  <c r="F31" s="1"/>
  <c r="L25"/>
  <c r="M23"/>
  <c r="M12" s="1"/>
  <c r="R181"/>
  <c r="R179" s="1"/>
  <c r="T179"/>
  <c r="T187"/>
  <c r="T185" s="1"/>
  <c r="R190"/>
  <c r="R187" s="1"/>
  <c r="W57"/>
  <c r="W46" s="1"/>
  <c r="U59"/>
  <c r="U57" s="1"/>
  <c r="U46" s="1"/>
  <c r="U68"/>
  <c r="U65" s="1"/>
  <c r="V65"/>
  <c r="V63" s="1"/>
  <c r="U206"/>
  <c r="U204" s="1"/>
  <c r="W204"/>
  <c r="W185" s="1"/>
  <c r="V250"/>
  <c r="U252"/>
  <c r="U250" s="1"/>
  <c r="U244" s="1"/>
  <c r="W258"/>
  <c r="W244" s="1"/>
  <c r="U261"/>
  <c r="U258" s="1"/>
  <c r="H19"/>
  <c r="F21"/>
  <c r="F25"/>
  <c r="H23"/>
  <c r="G65"/>
  <c r="F67"/>
  <c r="H133"/>
  <c r="F136"/>
  <c r="F194"/>
  <c r="F192" s="1"/>
  <c r="F185" s="1"/>
  <c r="G192"/>
  <c r="G185" s="1"/>
  <c r="H269"/>
  <c r="H244" s="1"/>
  <c r="F271"/>
  <c r="F269" s="1"/>
  <c r="J48"/>
  <c r="I50"/>
  <c r="I48" s="1"/>
  <c r="J65"/>
  <c r="I67"/>
  <c r="I65" s="1"/>
  <c r="J142"/>
  <c r="I144"/>
  <c r="I271"/>
  <c r="J269"/>
  <c r="J244" s="1"/>
  <c r="L162" i="10"/>
  <c r="O162" s="1"/>
  <c r="O164"/>
  <c r="N241" i="9"/>
  <c r="L243"/>
  <c r="L73"/>
  <c r="T287"/>
  <c r="R289"/>
  <c r="R287" s="1"/>
  <c r="S216"/>
  <c r="R218"/>
  <c r="R216" s="1"/>
  <c r="S284"/>
  <c r="S275" s="1"/>
  <c r="R286"/>
  <c r="R284" s="1"/>
  <c r="R275" s="1"/>
  <c r="J287"/>
  <c r="J275" s="1"/>
  <c r="I289"/>
  <c r="I287" s="1"/>
  <c r="L172"/>
  <c r="M170"/>
  <c r="M165" s="1"/>
  <c r="N238"/>
  <c r="L240"/>
  <c r="R169"/>
  <c r="R167" s="1"/>
  <c r="T167"/>
  <c r="T165" s="1"/>
  <c r="R253"/>
  <c r="R250" s="1"/>
  <c r="S250"/>
  <c r="S244" s="1"/>
  <c r="R257"/>
  <c r="S254"/>
  <c r="S258"/>
  <c r="R261"/>
  <c r="U79"/>
  <c r="U77" s="1"/>
  <c r="V77"/>
  <c r="U126"/>
  <c r="U124" s="1"/>
  <c r="V124"/>
  <c r="V92" s="1"/>
  <c r="W153"/>
  <c r="W145" s="1"/>
  <c r="U155"/>
  <c r="U153" s="1"/>
  <c r="U145" s="1"/>
  <c r="H65"/>
  <c r="H63" s="1"/>
  <c r="F68"/>
  <c r="G83"/>
  <c r="F85"/>
  <c r="F83" s="1"/>
  <c r="F121"/>
  <c r="F117" s="1"/>
  <c r="G117"/>
  <c r="G92" s="1"/>
  <c r="G167"/>
  <c r="F169"/>
  <c r="F167" s="1"/>
  <c r="F253"/>
  <c r="F250" s="1"/>
  <c r="G250"/>
  <c r="G244" s="1"/>
  <c r="I25"/>
  <c r="I23" s="1"/>
  <c r="J23"/>
  <c r="K70"/>
  <c r="I72"/>
  <c r="I70" s="1"/>
  <c r="I121"/>
  <c r="J117"/>
  <c r="I237"/>
  <c r="J233"/>
  <c r="J214" s="1"/>
  <c r="D41" i="10"/>
  <c r="D39" s="1"/>
  <c r="E39"/>
  <c r="O182"/>
  <c r="I180"/>
  <c r="O180" s="1"/>
  <c r="J60"/>
  <c r="N60"/>
  <c r="K57"/>
  <c r="N57" s="1"/>
  <c r="J173"/>
  <c r="O173"/>
  <c r="L195"/>
  <c r="O195" s="1"/>
  <c r="O197"/>
  <c r="T143"/>
  <c r="T137" s="1"/>
  <c r="S147"/>
  <c r="S143" s="1"/>
  <c r="S182"/>
  <c r="S180" s="1"/>
  <c r="S168" s="1"/>
  <c r="S166" s="1"/>
  <c r="U180"/>
  <c r="N168"/>
  <c r="R16" i="9"/>
  <c r="R149"/>
  <c r="R147" s="1"/>
  <c r="Q61" i="10"/>
  <c r="M262" i="9"/>
  <c r="L16"/>
  <c r="O293"/>
  <c r="R65"/>
  <c r="S185"/>
  <c r="O17"/>
  <c r="S127"/>
  <c r="M33" i="10"/>
  <c r="S20"/>
  <c r="S17" s="1"/>
  <c r="S15" s="1"/>
  <c r="R175"/>
  <c r="R168" s="1"/>
  <c r="R166" s="1"/>
  <c r="R11" s="1"/>
  <c r="R164" i="9"/>
  <c r="R162" s="1"/>
  <c r="L223"/>
  <c r="Q17" i="10"/>
  <c r="Q15" s="1"/>
  <c r="S56"/>
  <c r="S54" s="1"/>
  <c r="S28" s="1"/>
  <c r="L182" i="9"/>
  <c r="I100"/>
  <c r="J272"/>
  <c r="O250"/>
  <c r="F264"/>
  <c r="F262" s="1"/>
  <c r="L268"/>
  <c r="K162"/>
  <c r="K145" s="1"/>
  <c r="O181"/>
  <c r="F36"/>
  <c r="F34" s="1"/>
  <c r="L248"/>
  <c r="T233"/>
  <c r="T214" s="1"/>
  <c r="F13" i="10"/>
  <c r="F11" s="1"/>
  <c r="N33"/>
  <c r="F152" i="9"/>
  <c r="F150" s="1"/>
  <c r="F145" s="1"/>
  <c r="U213"/>
  <c r="U210" s="1"/>
  <c r="U39"/>
  <c r="U37" s="1"/>
  <c r="M117"/>
  <c r="M92" s="1"/>
  <c r="O221"/>
  <c r="U223"/>
  <c r="U219" s="1"/>
  <c r="U214" s="1"/>
  <c r="O107"/>
  <c r="L277"/>
  <c r="O283"/>
  <c r="L176"/>
  <c r="O176" s="1"/>
  <c r="F133"/>
  <c r="R85"/>
  <c r="R83" s="1"/>
  <c r="I295"/>
  <c r="I293" s="1"/>
  <c r="R212"/>
  <c r="R210" s="1"/>
  <c r="F53"/>
  <c r="F51" s="1"/>
  <c r="U161"/>
  <c r="U159" s="1"/>
  <c r="U88"/>
  <c r="U86" s="1"/>
  <c r="R194"/>
  <c r="R192" s="1"/>
  <c r="U85"/>
  <c r="U83" s="1"/>
  <c r="R129"/>
  <c r="O191"/>
  <c r="D57" i="10"/>
  <c r="Q65" i="9"/>
  <c r="Q63" s="1"/>
  <c r="O59"/>
  <c r="L57"/>
  <c r="O57" s="1"/>
  <c r="J14"/>
  <c r="J12" s="1"/>
  <c r="I16"/>
  <c r="I14" s="1"/>
  <c r="R248"/>
  <c r="R246" s="1"/>
  <c r="T246"/>
  <c r="T244" s="1"/>
  <c r="O67"/>
  <c r="L65"/>
  <c r="K86" i="10"/>
  <c r="N86" s="1"/>
  <c r="V284" i="9"/>
  <c r="V275" s="1"/>
  <c r="U286"/>
  <c r="U284" s="1"/>
  <c r="P142" i="10"/>
  <c r="P139" s="1"/>
  <c r="P137" s="1"/>
  <c r="Q139"/>
  <c r="Q137" s="1"/>
  <c r="V272" i="9"/>
  <c r="U274"/>
  <c r="U272" s="1"/>
  <c r="H60"/>
  <c r="H46" s="1"/>
  <c r="F62"/>
  <c r="F60" s="1"/>
  <c r="M28"/>
  <c r="L30"/>
  <c r="L50"/>
  <c r="M48"/>
  <c r="M46" s="1"/>
  <c r="L131"/>
  <c r="O131" s="1"/>
  <c r="M127"/>
  <c r="T57"/>
  <c r="R59"/>
  <c r="R57" s="1"/>
  <c r="T65"/>
  <c r="T63" s="1"/>
  <c r="R68"/>
  <c r="T133"/>
  <c r="T92" s="1"/>
  <c r="R139"/>
  <c r="S156"/>
  <c r="S145" s="1"/>
  <c r="R158"/>
  <c r="R156" s="1"/>
  <c r="U305"/>
  <c r="U303" s="1"/>
  <c r="V303"/>
  <c r="F39"/>
  <c r="F37" s="1"/>
  <c r="G37"/>
  <c r="I76"/>
  <c r="O76" s="1"/>
  <c r="J73"/>
  <c r="J94" i="10"/>
  <c r="K92"/>
  <c r="N92" s="1"/>
  <c r="Q30"/>
  <c r="Q28" s="1"/>
  <c r="P33"/>
  <c r="P30" s="1"/>
  <c r="P28" s="1"/>
  <c r="P13" s="1"/>
  <c r="P11" s="1"/>
  <c r="H17"/>
  <c r="H15" s="1"/>
  <c r="G20"/>
  <c r="N20"/>
  <c r="I128"/>
  <c r="O131"/>
  <c r="K233" i="9"/>
  <c r="I236"/>
  <c r="O236" s="1"/>
  <c r="L299"/>
  <c r="O299" s="1"/>
  <c r="O301"/>
  <c r="T173"/>
  <c r="R175"/>
  <c r="R173" s="1"/>
  <c r="N31"/>
  <c r="N12" s="1"/>
  <c r="L33"/>
  <c r="G173"/>
  <c r="F175"/>
  <c r="F173" s="1"/>
  <c r="M133"/>
  <c r="L136"/>
  <c r="L209"/>
  <c r="M207"/>
  <c r="M185" s="1"/>
  <c r="N204"/>
  <c r="L206"/>
  <c r="L225"/>
  <c r="O225" s="1"/>
  <c r="N219"/>
  <c r="N214" s="1"/>
  <c r="R53"/>
  <c r="R51" s="1"/>
  <c r="R46" s="1"/>
  <c r="T51"/>
  <c r="T46" s="1"/>
  <c r="S70"/>
  <c r="R72"/>
  <c r="R70" s="1"/>
  <c r="S150"/>
  <c r="R152"/>
  <c r="R150" s="1"/>
  <c r="T299"/>
  <c r="R301"/>
  <c r="R299" s="1"/>
  <c r="R306"/>
  <c r="R303" s="1"/>
  <c r="T303"/>
  <c r="U21"/>
  <c r="U19" s="1"/>
  <c r="U12" s="1"/>
  <c r="W19"/>
  <c r="W12" s="1"/>
  <c r="G77"/>
  <c r="F79"/>
  <c r="F77" s="1"/>
  <c r="G124"/>
  <c r="F126"/>
  <c r="F124" s="1"/>
  <c r="F206"/>
  <c r="F204" s="1"/>
  <c r="G204"/>
  <c r="F292"/>
  <c r="F290" s="1"/>
  <c r="H290"/>
  <c r="H275" s="1"/>
  <c r="I97"/>
  <c r="J94"/>
  <c r="J92" s="1"/>
  <c r="J192"/>
  <c r="J185" s="1"/>
  <c r="I195"/>
  <c r="J238"/>
  <c r="I240"/>
  <c r="I238" s="1"/>
  <c r="K258"/>
  <c r="K244" s="1"/>
  <c r="I261"/>
  <c r="D133" i="10"/>
  <c r="D128" s="1"/>
  <c r="D122" s="1"/>
  <c r="E128"/>
  <c r="E122" s="1"/>
  <c r="J52"/>
  <c r="K44"/>
  <c r="N44" s="1"/>
  <c r="K143"/>
  <c r="J146"/>
  <c r="U195"/>
  <c r="S197"/>
  <c r="S195" s="1"/>
  <c r="O109" i="9"/>
  <c r="U254"/>
  <c r="O97"/>
  <c r="O201"/>
  <c r="R233"/>
  <c r="P198"/>
  <c r="P112"/>
  <c r="P92" s="1"/>
  <c r="P46"/>
  <c r="M76" i="10"/>
  <c r="T61"/>
  <c r="T28" s="1"/>
  <c r="T13" s="1"/>
  <c r="T11" s="1"/>
  <c r="L168"/>
  <c r="S219" i="9"/>
  <c r="I184"/>
  <c r="I182" s="1"/>
  <c r="I165" s="1"/>
  <c r="F298"/>
  <c r="F296" s="1"/>
  <c r="O169"/>
  <c r="T60"/>
  <c r="L112"/>
  <c r="O112" s="1"/>
  <c r="O172" i="10"/>
  <c r="O69" i="9"/>
  <c r="M197" i="10"/>
  <c r="W207" i="9"/>
  <c r="L198"/>
  <c r="O198" s="1"/>
  <c r="I33"/>
  <c r="I31" s="1"/>
  <c r="P219"/>
  <c r="P214" s="1"/>
  <c r="O295"/>
  <c r="H128" i="10"/>
  <c r="U100" i="9"/>
  <c r="K61" i="10"/>
  <c r="N61" s="1"/>
  <c r="F221" i="9"/>
  <c r="F219" s="1"/>
  <c r="F214" s="1"/>
  <c r="H14"/>
  <c r="H12" s="1"/>
  <c r="P117"/>
  <c r="R161"/>
  <c r="R159" s="1"/>
  <c r="N132" i="10"/>
  <c r="L70" i="9"/>
  <c r="O70" s="1"/>
  <c r="I56"/>
  <c r="I54" s="1"/>
  <c r="O54" s="1"/>
  <c r="H42"/>
  <c r="H40" s="1"/>
  <c r="Q275"/>
  <c r="S86"/>
  <c r="L79"/>
  <c r="R254"/>
  <c r="O306"/>
  <c r="O237"/>
  <c r="U283"/>
  <c r="U281" s="1"/>
  <c r="F144"/>
  <c r="F142" s="1"/>
  <c r="N39" i="10"/>
  <c r="L189" i="9"/>
  <c r="W112"/>
  <c r="W92" s="1"/>
  <c r="F104"/>
  <c r="F92" s="1"/>
  <c r="L303"/>
  <c r="V246"/>
  <c r="S117"/>
  <c r="S92" s="1"/>
  <c r="N233"/>
  <c r="M156"/>
  <c r="M145" s="1"/>
  <c r="L158"/>
  <c r="V127"/>
  <c r="U130"/>
  <c r="U127" s="1"/>
  <c r="U301"/>
  <c r="U299" s="1"/>
  <c r="W299"/>
  <c r="F22"/>
  <c r="G19"/>
  <c r="G12" s="1"/>
  <c r="F26"/>
  <c r="G23"/>
  <c r="G48"/>
  <c r="G46" s="1"/>
  <c r="F50"/>
  <c r="F48" s="1"/>
  <c r="F46" s="1"/>
  <c r="I30"/>
  <c r="I28" s="1"/>
  <c r="K28"/>
  <c r="I85"/>
  <c r="K83"/>
  <c r="G90" i="10"/>
  <c r="G88" s="1"/>
  <c r="G86" s="1"/>
  <c r="H88"/>
  <c r="H86" s="1"/>
  <c r="N56"/>
  <c r="J56"/>
  <c r="S161"/>
  <c r="S159" s="1"/>
  <c r="T159"/>
  <c r="R258" i="9"/>
  <c r="L39"/>
  <c r="L130"/>
  <c r="O130" s="1"/>
  <c r="M258"/>
  <c r="R18"/>
  <c r="R230"/>
  <c r="R228" s="1"/>
  <c r="U75"/>
  <c r="U73" s="1"/>
  <c r="U102"/>
  <c r="H192"/>
  <c r="H185" s="1"/>
  <c r="F280"/>
  <c r="F277" s="1"/>
  <c r="F275" s="1"/>
  <c r="E30" i="10"/>
  <c r="E28" s="1"/>
  <c r="E13" s="1"/>
  <c r="E11" s="1"/>
  <c r="U175"/>
  <c r="R130" i="9"/>
  <c r="T127"/>
  <c r="U135"/>
  <c r="U133" s="1"/>
  <c r="V133"/>
  <c r="W277"/>
  <c r="W275" s="1"/>
  <c r="U279"/>
  <c r="U277" s="1"/>
  <c r="F115"/>
  <c r="F112" s="1"/>
  <c r="H112"/>
  <c r="H92" s="1"/>
  <c r="I53"/>
  <c r="J51"/>
  <c r="I96"/>
  <c r="K94"/>
  <c r="K92" s="1"/>
  <c r="K303"/>
  <c r="K275" s="1"/>
  <c r="I305"/>
  <c r="N41" i="10"/>
  <c r="H39"/>
  <c r="H28" s="1"/>
  <c r="G41"/>
  <c r="J34"/>
  <c r="K30"/>
  <c r="O20"/>
  <c r="L17"/>
  <c r="K159"/>
  <c r="N159" s="1"/>
  <c r="J161"/>
  <c r="L137" i="9"/>
  <c r="O137" s="1"/>
  <c r="L235"/>
  <c r="L265"/>
  <c r="O265" s="1"/>
  <c r="N94"/>
  <c r="N92" s="1"/>
  <c r="N192"/>
  <c r="N198"/>
  <c r="R196"/>
  <c r="R200"/>
  <c r="R198" s="1"/>
  <c r="R202"/>
  <c r="P12" l="1"/>
  <c r="U185"/>
  <c r="T11"/>
  <c r="Q13" i="6" s="1"/>
  <c r="O235" i="9"/>
  <c r="L233"/>
  <c r="O233" s="1"/>
  <c r="I51"/>
  <c r="O51" s="1"/>
  <c r="O53"/>
  <c r="J159" i="10"/>
  <c r="M159" s="1"/>
  <c r="M161"/>
  <c r="N30"/>
  <c r="K28"/>
  <c r="I94" i="9"/>
  <c r="O96"/>
  <c r="H122" i="10"/>
  <c r="N122" s="1"/>
  <c r="N128"/>
  <c r="L166"/>
  <c r="O166" s="1"/>
  <c r="O168"/>
  <c r="J143"/>
  <c r="M146"/>
  <c r="L204" i="9"/>
  <c r="O204" s="1"/>
  <c r="O206"/>
  <c r="L133"/>
  <c r="O133" s="1"/>
  <c r="O136"/>
  <c r="L31"/>
  <c r="O31" s="1"/>
  <c r="O33"/>
  <c r="M94" i="10"/>
  <c r="J92"/>
  <c r="M92" s="1"/>
  <c r="L266" i="9"/>
  <c r="O266" s="1"/>
  <c r="O268"/>
  <c r="O100"/>
  <c r="I98"/>
  <c r="O98" s="1"/>
  <c r="O223"/>
  <c r="L219"/>
  <c r="O243"/>
  <c r="L241"/>
  <c r="O241" s="1"/>
  <c r="I34"/>
  <c r="O34" s="1"/>
  <c r="O36"/>
  <c r="O147"/>
  <c r="L156"/>
  <c r="O156" s="1"/>
  <c r="O158"/>
  <c r="L187"/>
  <c r="O189"/>
  <c r="M52" i="10"/>
  <c r="J44"/>
  <c r="M44" s="1"/>
  <c r="O209" i="9"/>
  <c r="L207"/>
  <c r="O207" s="1"/>
  <c r="G17" i="10"/>
  <c r="M20"/>
  <c r="L28" i="9"/>
  <c r="O28" s="1"/>
  <c r="O30"/>
  <c r="O65"/>
  <c r="L63"/>
  <c r="L275"/>
  <c r="O277"/>
  <c r="O248"/>
  <c r="L246"/>
  <c r="O25"/>
  <c r="L23"/>
  <c r="O23" s="1"/>
  <c r="O303"/>
  <c r="H11"/>
  <c r="E13" i="6" s="1"/>
  <c r="I233" i="9"/>
  <c r="H13" i="10"/>
  <c r="H11" s="1"/>
  <c r="L127" i="9"/>
  <c r="O127" s="1"/>
  <c r="R145"/>
  <c r="F165"/>
  <c r="O289"/>
  <c r="N185"/>
  <c r="M244"/>
  <c r="M11" s="1"/>
  <c r="V244"/>
  <c r="V11" s="1"/>
  <c r="S13" i="6" s="1"/>
  <c r="R13" s="1"/>
  <c r="U98" i="9"/>
  <c r="U92" s="1"/>
  <c r="I168" i="10"/>
  <c r="I166" s="1"/>
  <c r="Q13"/>
  <c r="Q11" s="1"/>
  <c r="K63" i="9"/>
  <c r="K11" s="1"/>
  <c r="H13" i="6" s="1"/>
  <c r="F244" i="9"/>
  <c r="S214"/>
  <c r="S11" s="1"/>
  <c r="P13" i="6" s="1"/>
  <c r="O13" s="1"/>
  <c r="J46" i="9"/>
  <c r="G63"/>
  <c r="G11" s="1"/>
  <c r="D13" i="6" s="1"/>
  <c r="C13" s="1"/>
  <c r="U63" i="9"/>
  <c r="U11" s="1"/>
  <c r="K214"/>
  <c r="P14"/>
  <c r="L15" i="10"/>
  <c r="O17"/>
  <c r="G39"/>
  <c r="M41"/>
  <c r="I83" i="9"/>
  <c r="O83" s="1"/>
  <c r="O85"/>
  <c r="L77"/>
  <c r="O77" s="1"/>
  <c r="O79"/>
  <c r="I258"/>
  <c r="O261"/>
  <c r="O195"/>
  <c r="I192"/>
  <c r="L48"/>
  <c r="O50"/>
  <c r="J170" i="10"/>
  <c r="M173"/>
  <c r="O240" i="9"/>
  <c r="L238"/>
  <c r="O238" s="1"/>
  <c r="O144"/>
  <c r="I142"/>
  <c r="O142" s="1"/>
  <c r="J88" i="10"/>
  <c r="M90"/>
  <c r="I216" i="9"/>
  <c r="O218"/>
  <c r="I40"/>
  <c r="O40" s="1"/>
  <c r="O42"/>
  <c r="M34" i="10"/>
  <c r="J30"/>
  <c r="O305" i="9"/>
  <c r="I303"/>
  <c r="I275" s="1"/>
  <c r="L37"/>
  <c r="O37" s="1"/>
  <c r="O39"/>
  <c r="J54" i="10"/>
  <c r="M54" s="1"/>
  <c r="M56"/>
  <c r="N143"/>
  <c r="K137"/>
  <c r="N137" s="1"/>
  <c r="Q12" i="9"/>
  <c r="N11"/>
  <c r="O128" i="10"/>
  <c r="I122"/>
  <c r="L14" i="9"/>
  <c r="O16"/>
  <c r="M60" i="10"/>
  <c r="J57"/>
  <c r="M57" s="1"/>
  <c r="O121" i="9"/>
  <c r="I117"/>
  <c r="O117" s="1"/>
  <c r="L170"/>
  <c r="O172"/>
  <c r="O271"/>
  <c r="I269"/>
  <c r="O269" s="1"/>
  <c r="W11"/>
  <c r="T13" i="6" s="1"/>
  <c r="R244" i="9"/>
  <c r="R127"/>
  <c r="R92" s="1"/>
  <c r="I73"/>
  <c r="O73" s="1"/>
  <c r="R63"/>
  <c r="R214"/>
  <c r="I46"/>
  <c r="F65"/>
  <c r="F63" s="1"/>
  <c r="F19"/>
  <c r="F12" s="1"/>
  <c r="F11" s="1"/>
  <c r="R185"/>
  <c r="N17" i="10"/>
  <c r="N15"/>
  <c r="U275" i="9"/>
  <c r="O56"/>
  <c r="N88" i="10"/>
  <c r="O182" i="9"/>
  <c r="O72"/>
  <c r="R14"/>
  <c r="R12" s="1"/>
  <c r="S137" i="10"/>
  <c r="S13" s="1"/>
  <c r="S11" s="1"/>
  <c r="D28"/>
  <c r="D13" s="1"/>
  <c r="D11" s="1"/>
  <c r="G165" i="9"/>
  <c r="R165"/>
  <c r="T275"/>
  <c r="J63"/>
  <c r="J11" s="1"/>
  <c r="G13" i="6" s="1"/>
  <c r="F23" i="9"/>
  <c r="O287"/>
  <c r="O184"/>
  <c r="L262"/>
  <c r="O262" s="1"/>
  <c r="L92"/>
  <c r="F13" i="6" l="1"/>
  <c r="J13"/>
  <c r="P11" i="9"/>
  <c r="O170"/>
  <c r="L165"/>
  <c r="O165" s="1"/>
  <c r="J86" i="10"/>
  <c r="M86" s="1"/>
  <c r="M88"/>
  <c r="O258" i="9"/>
  <c r="I244"/>
  <c r="L13" i="10"/>
  <c r="O15"/>
  <c r="I92" i="9"/>
  <c r="O92" s="1"/>
  <c r="O94"/>
  <c r="L244"/>
  <c r="O246"/>
  <c r="O219"/>
  <c r="L214"/>
  <c r="O14"/>
  <c r="L12"/>
  <c r="I214"/>
  <c r="O216"/>
  <c r="J168" i="10"/>
  <c r="M170"/>
  <c r="G28"/>
  <c r="M39"/>
  <c r="O187" i="9"/>
  <c r="L185"/>
  <c r="M143" i="10"/>
  <c r="J137"/>
  <c r="M137" s="1"/>
  <c r="I63" i="9"/>
  <c r="O63"/>
  <c r="R11"/>
  <c r="O275"/>
  <c r="L145"/>
  <c r="O145" s="1"/>
  <c r="L46"/>
  <c r="O46" s="1"/>
  <c r="O48"/>
  <c r="G15" i="10"/>
  <c r="M17"/>
  <c r="I13"/>
  <c r="I11" s="1"/>
  <c r="O122"/>
  <c r="J28"/>
  <c r="M30"/>
  <c r="Q11" i="9"/>
  <c r="K13" i="6"/>
  <c r="N13" s="1"/>
  <c r="I185" i="9"/>
  <c r="O192"/>
  <c r="N28" i="10"/>
  <c r="K13"/>
  <c r="I12" i="9"/>
  <c r="N13" i="10" l="1"/>
  <c r="K11"/>
  <c r="N11" s="1"/>
  <c r="M28"/>
  <c r="J13"/>
  <c r="G13"/>
  <c r="G11" s="1"/>
  <c r="M15"/>
  <c r="J166"/>
  <c r="M166" s="1"/>
  <c r="M168"/>
  <c r="L11"/>
  <c r="O11" s="1"/>
  <c r="O13"/>
  <c r="M13" i="6"/>
  <c r="I13"/>
  <c r="L13" s="1"/>
  <c r="L11" i="9"/>
  <c r="O12"/>
  <c r="O214"/>
  <c r="I11"/>
  <c r="O244"/>
  <c r="O185"/>
  <c r="J11" i="10" l="1"/>
  <c r="M11" s="1"/>
  <c r="M13"/>
  <c r="O11" i="9"/>
</calcChain>
</file>

<file path=xl/sharedStrings.xml><?xml version="1.0" encoding="utf-8"?>
<sst xmlns="http://schemas.openxmlformats.org/spreadsheetml/2006/main" count="3340" uniqueCount="1194">
  <si>
    <t>(Ñ³½³ñ ¹ñ³ÙÝ»ñáí)</t>
  </si>
  <si>
    <t>îáÕÇ NN</t>
  </si>
  <si>
    <t>ºÏ³Ùï³ï»ë³ÏÝ»ñÁ</t>
  </si>
  <si>
    <t>Ðá¹í³ÍÇ NN</t>
  </si>
  <si>
    <t>ÀÝ¹³Ù»ÝÁ</t>
  </si>
  <si>
    <t>³Û¹ ÃíáõÙ`</t>
  </si>
  <si>
    <t>í³ñã³Ï³Ý µÛáõç»</t>
  </si>
  <si>
    <t>ýáÝ¹³ÛÇÝ µÛáõç»</t>
  </si>
  <si>
    <t>1000</t>
  </si>
  <si>
    <t/>
  </si>
  <si>
    <t>1100</t>
  </si>
  <si>
    <t>1. Ð²ðÎºð ºì îàôðøºð     (ïáÕ 1110 + ïáÕ 1120 + ïáÕ 1130 +ïáÕ1140+ ïáÕ 1150 ) ,                   ³Û¹ ÃíáõÙ`</t>
  </si>
  <si>
    <t>7100</t>
  </si>
  <si>
    <t>1110</t>
  </si>
  <si>
    <t>1.1 ¶áõÛù³ÛÇÝ Ñ³ñÏ»ñ ³Ýß³ñÅ ·áõÛùÇó (ïáÕ 1111 + ïáÕ 1112+ïáÕ1113),                                            ³Û¹ ÃíáõÙ`</t>
  </si>
  <si>
    <t>7131</t>
  </si>
  <si>
    <t>1111</t>
  </si>
  <si>
    <t>¶áõÛù³Ñ³ñÏ  Ñ³Ù³ÛÝùÝ»ñÇ í³ñã³Ï³Ý ï³ñ³ÍùÝ»ñáõÙ ·ïÝíáÕ ß»Ýù»ñÇ ¨ ßÇÝáõÃÛáõÝÝ»ñÇ Ñ³Ù³ñ</t>
  </si>
  <si>
    <t>1112</t>
  </si>
  <si>
    <t>ÐáÕÇ Ñ³ñÏ Ñ³Ù³ÛÝùÝ»ñÇ í³ñã³Ï³Ý ï³ñ³ÍùÝ»ñáõÙ  ·ïÝíáÕ ÑáÕÇ Ñ³Ù³ñ</t>
  </si>
  <si>
    <t>1113</t>
  </si>
  <si>
    <t>Ð³Ù³ÛÝùÇ µÛáõç» Ùáõïù³·ñíáÕ ³Ýß³ñÅ ·áõÛùÇ Ñ³ñÏ</t>
  </si>
  <si>
    <t>1120</t>
  </si>
  <si>
    <t>1.2 ¶áõÛù³ÛÇÝ Ñ³ñÏ»ñ ³ÛÉ ·áõÛùÇó</t>
  </si>
  <si>
    <t>7136</t>
  </si>
  <si>
    <t>1121</t>
  </si>
  <si>
    <t>¶áõÛù³Ñ³ñÏ ÷áË³¹ñ³ÙÇçáóÝ»ñÇ Ñ³Ù³ñ</t>
  </si>
  <si>
    <t>1130</t>
  </si>
  <si>
    <t>1.3 î»Õ³Ï³Ý ïáõñù»ñ (ïáÕ 11301 + ïáÕ 11302 + ïáÕ 11303 + ïáÕ 11304 + ïáÕ 11305 + ïáÕ 11306 + ïáÕ 11307 + ïáÕ 11308 + ïáÕ 11309 + ïáÕ 11310 + ïáÕ 11311+ïáÕ 11312+ ïáÕ 11313 + ïáÕ 11314+ïáÕ 11315+ ïáÕ 11316 + ïáÕ 11317+ ïáÕ 11318 + ïáÕ 11319),  ³Û¹ ÃíáõÙ`</t>
  </si>
  <si>
    <t>7145</t>
  </si>
  <si>
    <t>11301</t>
  </si>
  <si>
    <t>Ð³Ù³ÛÝùÇ í³ñã³Ï³Ý ï³ñ³ÍùáõÙ Ýáñ ß»Ýù»ñÇ, ßÇÝáõÃÛáõÝÝ»ñÇ ¨ áã ÑÇÙÝ³Ï³Ý  ßÇÝáõÃÛáõÝÝ»ñÇ ßÇÝ³ñ³ñáõÃÛ³Ý (ï»Õ³¹ñÙ³Ý) ÃáõÛÉïíáõÃÛ³Ý Ñ³Ù³ñ</t>
  </si>
  <si>
    <t>11302</t>
  </si>
  <si>
    <t>Ð³Ù³ÛÝùÇ í³ñã³Ï³Ý ï³ñ³ÍùáõÙ ·áÛáõÃÛáõÝ áõÝ»óáÕ ß»Ýù»ñÇ ¨ ßÇÝáõÃÛáõÝÝ»ñÇ í»ñ³Ï³éáõóÙ³Ý, áõÅ»Õ³óÙ³Ý, í»ñ³Ï³Ý·ÝÙ³Ý, ³ñ¹Ç³Ï³Ý³óÙ³Ý ¨ µ³ñ»Ï³ñ·Ù³Ý ³ßË³ï³ÝùÝ»ñ Ï³ï³ñ»Éáõ ÃáõÛÉïíáõÃÛ³Ý Ñ³Ù³ñ</t>
  </si>
  <si>
    <t>11303</t>
  </si>
  <si>
    <t>Ð³Ù³ÛÝùÇ í³ñã³Ï³Ý ï³ñ³ÍùáõÙ ß»Ýù»ñÇ, ßÇÝáõÃÛáõÝÝ»ñÇ ¨ ù³Õ³ù³ßÇÝ³Ï³Ý ³ÛÉ ûµÛ»ÏïÝ»ñÇ  ù³Ý¹Ù³Ý ÃáõÛÉïíáõÃÛ³Ý Ñ³Ù³ñ</t>
  </si>
  <si>
    <t>11304</t>
  </si>
  <si>
    <t>Ð³Ù³ÛÝùÇ í³ñã. ï³ñ³ÍùáõÙ, ë³ÑÙ³Ý³Ù»ñÓ µ³ñÓñÉ»éÝ. Ñ³Ù³ÛÝù-Ç í³ñã. ï³ñ³ÍùáõÙ, µ³ó³é. ÙÇçå»ï. ¨ Ñ³Ýñ³å»ï. Ýß³Ý³Ï. ³íïáÙáµÇÉ. ×³Ý³å³ñÑ-Ç ÏáÕ»½ñáõÙ, Ë³ÝáõÃ-áõÙ ¨ Ïñå³Ï-»ñáõÙ Ñ»ÕáõÏ í³é»ÉÇùÇ,  ë»ÕÙí³Í µÝ³Ï³Ý Ï³Ù Ñ»ÕáõÏ. Ý³íÃ . ·³½-Ç í³×³éùÇ ÃáõÛÉïí. Ñ³Ù³ñ</t>
  </si>
  <si>
    <t>11305</t>
  </si>
  <si>
    <t>Ð³Ù³ÛÝùÇ í³ñã³Ï³Ý ï³ñ³ÍùáõÙ, ë³ÑÙ³Ý³Ù»ñÓ ¨ µ³ñÓñÉ»éÝ³ÛÇÝ Ñ³Ù³ÛÝùÝ»ñÇ í³ñã³Ï³Ý ï³ñ³ÍùáõÙ ·ïÝíáÕ Ù³Ýñ³Í³Ë ³é¨ïñÇ Ï»ï»ñáõÙ Ï³Ù ³íïáÙ»ù»Ý³Ý»ñÇ ï»ËÝÇÏ³Ï³Ý ëå³ë³ñÏÙ³Ý ¨ Ýáñá·Ù³Ý Í³é³ÛáõÃÛ³Ý ûµÛ»ÏïÝ»ñáõÙ ï»ËÝÇÏ³Ï³Ý Ñ»ÕáõÏÝ»ñÇ í³×³éùÇ ÃáõÛÉïíáõÃÛ³Ý Ñ³Ù³ñ</t>
  </si>
  <si>
    <t>11306</t>
  </si>
  <si>
    <t>Ð³Ù³ÛÝùÇ í³ñã³Ï³Ý ï³ñ³ÍùáõÙ Ã³ÝÏ³ñÅ»ù Ù»ï³ÕÝ»ñÇó å³ïñ³ëïí³Í Çñ»ñÇª áñáß³ÏÇ í³ÛñáõÙ Ù³Ýñ³Í³Ë ³éù áõ í³×³éù Çñ³Ï³Ý³óÝ»Éáõ ÃáõÛÉïíáõÃÛ³Ý Ñ³Ù³ñ</t>
  </si>
  <si>
    <t>11307</t>
  </si>
  <si>
    <t>Ð³Ù³ÛÝùÇ í³ñã³Ï³Ý ï³ñ³ÍùáõÙ á·»ÉÇó ¨ ³ÉÏáÑáÉ³ÛÇÝ ËÙÇãùÝ»ñÇ ¨ (Ï³Ù) ÍË³ËáïÇ ³ñï³¹ñ³ÝùÇ í³×³éùÇ ÃáõÛÉïíáõÃÛ³Ý Ñ³Ù³ñ</t>
  </si>
  <si>
    <t>11308</t>
  </si>
  <si>
    <t>Æñ³í³µ³Ý³Ï³Ý ³ÝÓ³Ýó ¨ ³ÝÑ³ï Ó»éÝ³ñÏ³ï»ñ»ñÇÝ Ñ³Ù³ÛÝùÇ í³ñã³Ï³Ý ï³ñ³ÍùáõÙ §²é¨ïñÇ ¨ Í³é³ÛáõÃÛáõÝÝ»ñÇ Ù³ëÇÝ¦ Ð³Û³ëï³ÝÇ Ð³Ýñ³å»ïáõÃÛ³Ý ûñ»Ýùáí ë³ÑÙ³Ýí³Íª µ³óûÃÛ³ ³é¨ïáõñ Ï³½Ù³Ï»ñå»Éáõ ÃáõÛÉïíáõÃÛ³Ý Ñ³Ù³ñ</t>
  </si>
  <si>
    <t>11309</t>
  </si>
  <si>
    <t>Ð³Ù³ÛÝùÇ í³ñã³Ï³Ý ï³ñ³ÍùáõÙ ³é¨ïñÇ, Ñ³Ýñ³ÛÇÝ ëÝÝ¹Ç, ½í³ñ×³ÝùÇ, ß³ÑáõÙáí Ë³Õ»ñÇ ¨ íÇ×³Ï³Ë³Õ»ñÇ Ï³½Ù³Ï»ñåÙ³Ý ûµÛ»ÏïÝ»ñÇÝ, Ë³Õ³ïÝ»ñÇÝ ¨ µ³ÕÝÇùÝ»ñÇÝ (ë³áõÝ³Ý»ñÇÝ) Å³ÙÁ 24.00-Çó Ñ»ïá ³ßË³ï»Éáõ ÃáõÛÉïíáõÃÛ³Ý Ñ³Ù³ñ</t>
  </si>
  <si>
    <t>11310</t>
  </si>
  <si>
    <t>Ð³Ù³ÛÝùÇ í³ñã³Ï³Ý ï³ñ³ÍùáõÙ Ñ³Ù³ÛÝù³ÛÇÝ Ï³ÝáÝÝ»ñÇÝ Ñ³Ù³å³ï³ëË³Ý Ñ³Ýñ³ÛÇÝ ëÝÝ¹Ç Ï³½Ù³Ï»ñåÙ³Ý ¨ Çñ³óÙ³Ý ÃáõÛÉïíáõÃÛ³Ý Ñ³Ù³ñ</t>
  </si>
  <si>
    <t>11311</t>
  </si>
  <si>
    <t>ø³Õ³ù³ÛÇÝ µÝ³Ï³í³Ûñ»ñáõÙ ³í³·³Ýáõ áñáßÙ³Ùµ, ë³ÑÙ³Ýí³Í Ï³ñ·ÇÝ Ñ³Ù³å³ï³ëË³Ý, ïÝ³ÛÇÝ Ï»Ý¹³ÝÇÝ»ñ å³Ñ»Éáõ ÃáõÛÉïíáõÃÛ³Ý Ñ³Ù³ñ</t>
  </si>
  <si>
    <t>11312</t>
  </si>
  <si>
    <t>²í³·³Ýáõ ë³ÑÙ³Ýí. Ï³ñ·ÇÝ áõ å³ÛÙ³Ý-ÇÝ Ñ³Ù.ª Ñ³Ù³ÛÝùÇ í³ñã. ï³ñ³ÍùáõÙ ³ñï³ùÇÝ ·áí³½¹ ï»Õ³¹ñ»Éáõ ÃáõÛÉïí. Ñ³Ù³ñ, µ³ó³é. ÙÇçå»ï. áõ Ñ³Ýñ³å»ï. Ýß³Ý³Ï. ³íïáÙáµÇÉ. ×³Ý³å³ñÑ-Ç ûï³ñÙ³Ý ß»ñï»ñáõÙ ¨ å³ßïå. ·áïÇ-áõÙ ï»Õ³¹. ·áí³½¹-ñÇ ÃáõÛÉïí-ñÇ (µ³ó³é. ºñ¨³Ý ù³Õ³ùÇ)</t>
  </si>
  <si>
    <t>11313</t>
  </si>
  <si>
    <t>Ð³Û³ëï³ÝÇ Ð³Ýñ³å»ïáõÃÛ³Ý í³ñã³ï³ñ³Íù³ÛÇÝ ÙÇ³íáñÝ»ñÇ ËáñÑñ¹³ÝÇß»ñÁ (½ÇÝ³Ýß³Ý, ³Ýí³ÝáõÙ ¨ ³ÛÉÝ), áñå»ë ûñ»Ýùáí ·ñ³Ýóí³Í ³åñ³Ýù³ÛÇÝ Ýß³Ý, ³åñ³ÝùÝ»ñÇ ³ñï³¹ñáõÃÛ³Ý, ³ßË³ï³ÝùÝ»ñÇ Ï³ï³ñÙ³Ý, Í³é³ÛáõÃÛáõÝÝ»ñÇ Ù³ïáõóÙ³Ý ·áñÍÁÝÃ³óÝ»ñáõÙ û·ï³·áñÍ»Éáõ ÃáõÛÉïí. Ñ³Ù³ñ</t>
  </si>
  <si>
    <t>11314</t>
  </si>
  <si>
    <t>Ð³Ù³ÛÝùÇ í³ñã³Ï³Ý ï³ñ³ÍùáõÙ Ù³ñ¹³ï³ñ ï³ùëáõ (µ³ó³éáõÃÛ³Ùµ »ñÃáõÕ³ÛÇÝ ï³ùëÇÝ»ñÇª ÙÇÏñá³íïáµáõëÝ»ñÇ) Í³é³ÛáõÃÛáõÝ Çñ³Ï³Ý³óÝ»Éáõ ÃáõÛÉïíáõÃÛ³Ý Ñ³Ù³ñ</t>
  </si>
  <si>
    <t>11315</t>
  </si>
  <si>
    <t>Ð³Ù³ÛÝùÇ í³ñã³Ï³Ý ï³ñ³ÍùáõÙ ù³Õ³ù³óÇ³Ï³Ý Ñá·»Ñ³Ý·ëïÇ (Ññ³Å»ßïÇ) ÍÇë³Ï³ï³ñáõÃÛ³Ý Í³é³ÛáõÃÛáõÝÝ»ñÇ Çñ³Ï³Ý³óÙ³Ý ¨ (Ï³Ù) Ù³ïáõóÙ³Ý ÃáõÛÉïíáõÃÛ³Ý Ñ³Ù³ñ</t>
  </si>
  <si>
    <t>11317</t>
  </si>
  <si>
    <t>Ð³Ù³ÛÝùÇ í³ñã³Ï³Ý ï³ñ³ÍùáõÙ ï»ËÝÇÏ³Ï³Ý ¨ Ñ³ïáõÏ Ýß³Ý³ÏáõÃÛ³Ý Ññ³í³éáõÃÛáõÝ Çñ³Ï³Ý³óÝ»Éáõ ÃáõÛÉïíáõÃÛ³Ý Ñ³Ù³ñ</t>
  </si>
  <si>
    <t>11318</t>
  </si>
  <si>
    <t>Ð³Ù³ÛÝùÇ ï³ñ³ÍùáõÙ ë³ÑÙ³Ý³÷³ÏÙ³Ý »ÝÃ³Ï³ Í³é³ÛáõÃÛ³Ý ûµÛ»ÏïÇ ·áñÍáõÝ»áõÃÛ³Ý ÃáõÛÉïíáõÃÛ³Ý Ñ³Ù³ñ</t>
  </si>
  <si>
    <t>11319</t>
  </si>
  <si>
    <t xml:space="preserve">²ÛÉ ï»Õ³Ï³Ý ïáõñù»ñ_x000D_
</t>
  </si>
  <si>
    <t>1140</t>
  </si>
  <si>
    <t>1.4 Ð³Ù³ÛÝùÇ µÛáõç» í×³ñíáÕ å»ï³Ï³Ý ïáõñù»ñ  (ïáÕ 1141 + ïáÕ 1142), ³Û¹ ÃíáõÙ`</t>
  </si>
  <si>
    <t>7146</t>
  </si>
  <si>
    <t>1141</t>
  </si>
  <si>
    <t>ø³Õ³ù³óÇ³Ï³Ý Ï³óáõÃÛ³Ý ³Ïï»ñ ·ñ³Ýó»Éáõ, ¹ñ³Ýó Ù³ëÇÝ ù³Õ³ù³óÇÝ»ñÇÝ ÏñÏÝ³ÏÇ íÏ³Û³Ï³ÝÝ»ñ, ù³Õ³ù³óÇ³Ï³Ý  Ï³óáõÃÛ³Ý ³Ïï»ñáõÙ Ï³ï³ñí³Í ·ñ³éáõÙÝ»ñáõÙ ÷á÷áËáõÃÛáõÝÝ»ñ, Éñ³óáõÝ»ñ, áõÕÕáõÙÝ»ñ Ï³ï³ñ»Éáõ ¨ í»ñ³Ï³Ý·ÝÙ³Ý Ï³å³ÏóáõÃÛ³Ùµ íÏ³Û³Ï³ÝÝ»ñ ï³Éáõ Ñ³Ù³ñ</t>
  </si>
  <si>
    <t>1142</t>
  </si>
  <si>
    <t>Üáï³ñ³ñ³Ï³Ý ·ñ³ë»ÝÛ³ÏÝ»ñÇ ÏáÕÙÇó Ýáï³ñ³Ï³Ý Í³é³ÛáõÃÛáõÝÝ»ñ Ï³ï³ñ»Éáõ, Ýáï³ñ³Ï³Ý Ï³ñ·áí í³í»ñ³óí³Í ÷³ëï³ÃÕÃ»ñÇ ÏñÏÝûñÇÝ³ÏÝ»ñ ï³Éáõ, Ýßí³Í Ù³ñÙÇÝÝ»ñÇ ÏáÕÙÇó ·áñÍ³ñùÝ»ñÇ Ý³Ë³·Í»ñ ¨ ¹ÇÙáõÙÝ»ñ Ï³½Ù»Éáõ, ÷³ëï³ÃÕÃ. å³ï×»Ý. Ñ³Ý»Éáõ ¨ ¹ñ³ÝóÇó ù³Õí³Íù. ï³Éáõ Ñ³Ù³ñ</t>
  </si>
  <si>
    <t>1200</t>
  </si>
  <si>
    <t>2. ä²ÞîàÜ²Î²Ü ¸ð²Ø²ÞÜàðÐÜºð              (ïáÕ 1210 + ïáÕ 1220 + ïáÕ 1230 + ïáÕ 1240 + ïáÕ 1250 + ïáÕ 1260),                               ³Û¹ ÃíáõÙ`</t>
  </si>
  <si>
    <t>7300</t>
  </si>
  <si>
    <t>1230</t>
  </si>
  <si>
    <t>2.3 ÀÝÃ³óÇÏ ³ñï³ùÇÝ å³ßïáÝ³Ï³Ý ¹ñ³Ù³ßÝáñÑÝ»ñ`  ëï³óí³Í ÙÇç³½·³ÛÇÝ Ï³½Ù³Ï»ñåáõÃÛáõÝÝ»ñÇó</t>
  </si>
  <si>
    <t>7321</t>
  </si>
  <si>
    <t>1231</t>
  </si>
  <si>
    <t>Ð³Ù³ÛÝùÇ µÛáõç» Ùáõïù³·ñíáÕ ³ñï³ùÇÝ å³ßïáÝ³Ï³Ý ¹ñ³Ù³ßÝáñÑÝ»ñ` ëï³óí³Í ÙÇç³½·³ÛÇÝ Ï³½Ù³Ï»ñåáõÃÛáõÝÝ»ñÇó ÁÝÃ³óÇÏ Í³Ëë»ñÇ ýÇÝ³Ýë³íáñÙ³Ý Ýå³ï³Ïáí</t>
  </si>
  <si>
    <t>1240</t>
  </si>
  <si>
    <t>2.4 Î³åÇï³É ³ñï³ùÇÝ å³ßïáÝ³Ï³Ý ¹ñ³Ù³ßÝáñÑÝ»ñ`  ëï³óí³Í ÙÇç³½·³ÛÇÝ Ï³½Ù³Ï»ñåáõÃÛáõÝÝ»ñÇó</t>
  </si>
  <si>
    <t>7322</t>
  </si>
  <si>
    <t>1241</t>
  </si>
  <si>
    <t>Ð³Ù³ÛÝùÇ µÛáõç» Ùáõïù³·ñíáÕ ³ñï³ùÇÝ å³ßïáÝ³Ï³Ý ¹ñ³Ù³ßÝáñÑÝ»ñ` ëï³óí³Í ÙÇç³½·³ÛÇÝ Ï³½Ù³Ï»ñåáõÃÛáõÝÝ»ñÇó Ï³åÇï³É Í³Ëë»ñÇ ýÇÝ³Ýë³íáñÙ³Ý Ýå³ï³Ïáí</t>
  </si>
  <si>
    <t>1250</t>
  </si>
  <si>
    <t>2.5 ÀÝÃ³óÇÏ Ý»ñùÇÝ å³ßïáÝ³Ï³Ý ¹ñ³Ù³ßÝáñÑÝ»ñ` ëï³óí³Í Ï³é³í³ñÙ³Ý ³ÛÉ Ù³Ï³ñ¹³ÏÝ»ñÇó (ïáÕ 1251 + ïáÕ 1252 + ïáÕ 1255 + ïáÕ 1256) ,                                            áñÇó`      `</t>
  </si>
  <si>
    <t>7331</t>
  </si>
  <si>
    <t>1251</t>
  </si>
  <si>
    <t>ä»ï³Ï³Ý µÛáõç»Çó ýÇÝ³Ýë³Ï³Ý Ñ³Ù³Ñ³ñÃ»óÙ³Ý ëÏ½µáõÝùáí ïñ³Ù³¹ñíáÕ ¹áï³óÇ³Ý»ñ</t>
  </si>
  <si>
    <t>1255</t>
  </si>
  <si>
    <t>ä»ï³Ï³Ý µÛáõç»Çó ïñ³Ù³¹ñíáÕ Ýå³ï³Ï³ÛÇÝ Ñ³ïÏ³óáõÙÝ»ñ (ëáõµí»ÝóÇ³Ý»ñ)</t>
  </si>
  <si>
    <t>1260</t>
  </si>
  <si>
    <t>2.6 Î³åÇï³É Ý»ñùÇÝ å³ßïáÝ³Ï³Ý ¹ñ³Ù³ßÝáñÑÝ»ñ` ëï³óí³Í Ï³é³í³ñÙ³Ý ³ÛÉ Ù³Ï³ñ¹³ÏÝ»ñÇó   (ïáÕ 1261 + ïáÕ 1262),           ³Û¹ ÃíáõÙ`</t>
  </si>
  <si>
    <t>7332</t>
  </si>
  <si>
    <t>1261</t>
  </si>
  <si>
    <t>ä»ï³Ï³Ý µÛáõç»Çó Ï³åÇï³É Í³Ëë»ñÇ ýÇÝ³Ýë³íáñÙ³Ý Ýå³ï³Ï³ÛÇÝ Ñ³ïÏ³óáõÙÝ»ñ (ëáõµí»ÝóÇ³Ý»ñ)</t>
  </si>
  <si>
    <t>1300</t>
  </si>
  <si>
    <t>3. ²ÚÈ ºÎ²ØàôîÜºð                                   (ïáÕ 1310 + ïáÕ 1320 + ïáÕ 1330 + ïáÕ 1340 + ïáÕ 1350 + ïáÕ 1360 + ïáÕ 1370 + ïáÕ 1380 + ïáÕ 1390),                                                        ³Û¹ ÃíáõÙ`</t>
  </si>
  <si>
    <t>7400</t>
  </si>
  <si>
    <t>1320</t>
  </si>
  <si>
    <t>3.2 Þ³Ñ³µ³ÅÇÝÝ»ñ,                                         ³Û¹ ÃíáõÙ`</t>
  </si>
  <si>
    <t>7412</t>
  </si>
  <si>
    <t>1321</t>
  </si>
  <si>
    <t>´³ÅÝ»ïÇñ³Ï³Ý ÁÝÏ»ñáõÃÛáõÝÝ»ñáõÙ Ñ³Ù³ÛÝùÇ Ù³ëÝ³ÏóáõÃÛ³Ý ¹ÇÙ³ó Ñ³Ù³ÛÝùÇ µÛáõç»   Ï³ï³ñíáÕ Ù³ëÑ³ÝáõÙÝ»ñ  (ß³Ñ³µ³ÅÇÝÝ»ñ)</t>
  </si>
  <si>
    <t>1330</t>
  </si>
  <si>
    <t>3.3 ¶áõÛùÇ í³ñÓ³Ï³ÉáõÃÛáõÝÇó »Ï³ÙáõïÝ»ñ  (ïáÕ 1331 + ïáÕ 1332 + ïáÕ 1333 +  ïáÕ 1334),   ³Û¹ ÃíáõÙ`</t>
  </si>
  <si>
    <t>7415</t>
  </si>
  <si>
    <t>1331</t>
  </si>
  <si>
    <t>Ð³Ù³ÛÝùÇ ë»÷³Ï³ÝáõÃÛáõÝ Ñ³Ù³ñíáÕ ÑáÕ»ñÇ í³ñÓ³í×³ñÝ»ñ</t>
  </si>
  <si>
    <t>1333</t>
  </si>
  <si>
    <t>Ð³Ù³ÛÝùÇ í³ñã³Ï³Ý ï³ñ³ÍùáõÙ ·ïÝíáÕ å»ïáõÃÛ³Ý ¨ Ñ³Ù³ÛÝùÇ ë»÷³Ï³ÝáõÃÛ³ÝÁ å³ïÏ³ÝáÕ ÑáÕ³Ù³ë»ñÇ Ï³éáõó³å³ïÙ³Ý Çñ³íáõÝùÇ ¹ÇÙ³ó ·³ÝÓíáÕ í³ñÓ³í×³ñÝ»ñ</t>
  </si>
  <si>
    <t>1334</t>
  </si>
  <si>
    <t>²ÛÉ ·áõÛùÇ í³ñÓ³Ï³ÉáõÃÛáõÝÇó Ùáõïù»ñ</t>
  </si>
  <si>
    <t>1340</t>
  </si>
  <si>
    <t>3.4 Ð³Ù³ÛÝùÇ µÛáõç»Ç »Ï³ÙáõïÝ»ñ ³åñ³ÝùÝ»ñÇ Ù³ï³Ï³ñ³ñáõÙÇó ¨ Í³é³ÛáõÃÛáõÝÝ»ñÇ Ù³ïáõóáõÙÇó   (ïáÕ 1341 + ïáÕ 1342+ ïáÕ 1343),  ³Û¹ ÃíáõÙ`</t>
  </si>
  <si>
    <t>7421</t>
  </si>
  <si>
    <t>1342</t>
  </si>
  <si>
    <t>ä»ïáõÃÛ³Ý ÏáÕÙÇó ï»Õ³Ï³Ý ÇÝùÝ³Ï³é³í³ñÙ³Ý Ù³ñÙÇÝÝ»ñÇÝ å³ïíÇñ³Ïí³Í ÉÇ³½áñáõÃÛáõÝÝ»ñÇ Çñ³Ï³Ý³óÙ³Ý Í³Ëë»ñÇ ýÇÝ³Ýë³íáñÙ³Ý Ñ³Ù³ñ å»ï³Ï³Ý µÛáõç»Çó ëï³óíáÕ ÙÇçáóÝ»ñ</t>
  </si>
  <si>
    <t>1350</t>
  </si>
  <si>
    <t>3.5 ì³ñã³Ï³Ý ·³ÝÓáõÙÝ»ñ (ïáÕ 1351 + ïáÕ 1352+ïáÕ 1353),                                                        ³Û¹ ÃíáõÙ`</t>
  </si>
  <si>
    <t>7422</t>
  </si>
  <si>
    <t>1351</t>
  </si>
  <si>
    <t>î»Õ³Ï³Ý í×³ñÝ»ñ  (ïáÕ13501+ïáÕ13502+ïáÕ13503+ïáÕ13504+ïáÕ13505+ïáÕ13506+ïáÕ13507+ïáÕ13508+ïáÕ13509+ïáÕ13510+ïáÕ13511+ïáÕ13512+ïáÕ13513+ïáÕ13514+ïáÕ13515+ïáÕ13516+ïáÕ13517+ïáÕ13518+ïáÕ13519+ïáÕ13520) , ³Û¹ ÃíáõÙ`</t>
  </si>
  <si>
    <t>13501</t>
  </si>
  <si>
    <t>Ð³Ù³ÛÝùÇ ï³ñ³ÍùáõÙ ß»ÝùÇ Ï³Ù ßÇÝáõÃÛ³Ý ³ñï³ùÇÝ ï»ëùÁ ÷á÷áËáÕ í»ñ³Ï³éáõóÙ³Ý ³ßË³ï³ÝùÝ»ñ Ï³ï³ñ»Éáõ Ñ»ï Ï³åí³Í ï»ËÝÇÏ³ïÝï»ë³Ï³Ý å³ÛÙ³ÝÝ»ñ Ùß³Ï»Éáõ ¨ Ñ³ëï³ï»Éáõ Ñ³Ù³ñ</t>
  </si>
  <si>
    <t>13502</t>
  </si>
  <si>
    <t>Ö³ñï³ñ. Ý³Ë³·Í. ÷³ëï³ÃÕÃ-áí Ý³Ë.ª ßÇÝ³ñ. ÃáõÛÉïí. å³Ñ³Ýç., µáÉáñ ßÇÝ³ñ³ñ. ³ßË³ï³Ýù-Ý Çñ³Ï³Ý. Ñ»ïá ß»Ýù-Ç ¨ ßÇÝáõÃ-»ñÇ (³Û¹ ÃíáõÙª ¹ñ³Ýó í»ñ³Ï³é-Á, í»ñ³Ï³Ý·Ý-Á, áõÅ»Õ-Á, ³ñ¹Ç³Ï-Á, ÁÝ¹É³ÛÝ-Ý áõ µ³ñ»Ï³ñ·-Á) Ï³éáõó. ³í³ñïÁ ³í³ñï. ³Ïïáí ÷³ëï³·ñ. Ó¨³Ï»ñå. Ñ³Ù³ñ</t>
  </si>
  <si>
    <t>13503</t>
  </si>
  <si>
    <t>Ö³ñï³ñ³å»ï³ßÇÝ³ñ³ñ³Ï³Ý Ý³Ë³·Í³ÛÇÝ ÷³ëï³ÃÕÃ»ñáí Ý³Ë³ï»ëí³Í ³ßË³ï³ÝùÝ»ñÝ ³í³ñï»Éáõó Ñ»ïá ß³Ñ³·áñÍÙ³Ý ÃáõÛÉïíáõÃÛ³Ý Ó¨³Ï»ñåÙ³Ý Ñ³Ù³ñ</t>
  </si>
  <si>
    <t>13504</t>
  </si>
  <si>
    <t>Ð³Ù³ÛÝùÇ ïÝûñÇÝáõÃÛ³Ý ¨ û·ï³·áñÍÙ³Ý ï³Ï ·ïÝíáÕ ÑáÕ»ñÁ Ñ³ïÏ³óÝ»Éáõ, Ñ»ï í»ñóÝ»Éáõ ¨ í³ñÓ³Ï³ÉáõÃÛ³Ý ïñ³Ù³¹ñ»Éáõ ¹»åù»ñáõÙ ³ÝÑñ³Å»ßï ÷³ëï³ÃÕÃ»ñÇ (÷³Ã»ÃÇ) Ý³Ë³å³ïñ³ëïÙ³Ý Ñ³Ù³ñ</t>
  </si>
  <si>
    <t>13505</t>
  </si>
  <si>
    <t>Ð³Ù³ÛÝùÇ ÏáÕÙÇó Ï³½Ù³Ï»ñåíáÕ ÙñóáõÛÃÝ»ñÇ ¨ ³×áõñ¹Ý»ñÇ Ù³ëÝ³ÏóáõÃÛ³Ý Ñ³Ù³ñ</t>
  </si>
  <si>
    <t>13507</t>
  </si>
  <si>
    <t>Ð³Ù³ÛÝùÇ ÏáÕÙÇó ³Õµ³Ñ³ÝáõÃÛ³Ý í×³ñ í×³ñáÕÝ»ñÇ Ñ³Ù³ñ ³Õµ³Ñ³ÝáõÃÛ³Ý ³ßË³ï³ÝùÝ»ñÁ Ï³½Ù³Ï»ñå»Éáõ Ñ³Ù³ñ</t>
  </si>
  <si>
    <t>13508</t>
  </si>
  <si>
    <t>Ð³Ù³ÛÝùÇ ÏáÕÙÇó Çñ³í³µ³Ý³Ï³Ý ³ÝÓ³Ýó Ï³Ù ³ÝÑ³ï Ó»éÝ³ñÏ³ï»ñ»ñÇÝ ßÇÝ³ñ³ñ³Ï³Ý ¨ Ëáßáñ »½ñ³ã³÷Ç ³ÕµÇ Ñ³í³ùÙ³Ý ¨ ÷áË³¹ñÙ³Ý, ÇÝãå»ë Ý³¨ ³Õµ³Ñ³ÝáõÃÛ³Ý í×³ñ í×³ñáÕÝ»ñÇÝ ßÇÝ³ñ³ñ³Ï³Ý  ¨ Ëáßáñ »½ñ³ã³÷Ç ³ÕµÇ ÇÝùÝáõñáõÛÝ Ñ³í³ùÙ³Ý ¨ ÷áË³¹ñÙ³Ý ÃáõÛÉïíáõÃÛ³Ý Ñ³Ù³ñ</t>
  </si>
  <si>
    <t>13512</t>
  </si>
  <si>
    <t>Ð³Ù³ÛÝùÇ ÏáÕÙÇó Ï³é³í³ñíáÕ µ³½Ù³µÝ³Ï³ñ³Ý ß»Ýù»ñÇ ÁÝ¹Ñ³Ýáõñ µ³ÅÝ³ÛÇÝ ë»÷³Ï³ÝáõÃÛ³Ý å³Ñå³ÝÙ³Ý å³ñï³¹Çñ ÝáñÙ»ñÇ Ï³ï³ñÙ³Ý Ñ³Ù³ñ</t>
  </si>
  <si>
    <t>13513</t>
  </si>
  <si>
    <t>Ð³Ù³ÛÝù³ÛÇÝ »ÝÃ³Ï³ÛáõÃÛ³Ý Ù³ÝÏ³å³ñï»½Ç Í³é³ÛáõÃÛáõÝÇó û·ïíáÕÝ»ñÇ Ñ³Ù³ñ</t>
  </si>
  <si>
    <t>13514</t>
  </si>
  <si>
    <t>Ð³Ù³ÛÝù³ÛÇÝ »ÝÃ³Ï³ÛáõÃÛ³Ý ³ñï³¹åñáó³Ï³Ý ¹³ëïÇ³ñ³ÏáõÃÛ³Ý Ñ³ëï³ïáõÃÛáõÝÝ»ñÇ (»ñ³Åßï³Ï³Ý, ÝÏ³ñã³Ï³Ý ¨ ³ñí»ëïÇ ¹åñáóÝ»ñ ¨ ³ÛÉÝ) Í³é³ÛáõÃÛáõÝÝ»ñÇó û·ïíáÕÝ»ñÇ Ñ³Ù³ñ</t>
  </si>
  <si>
    <t>13516</t>
  </si>
  <si>
    <t>Ð³Ù³ÛÝù³ÛÇÝ ë»÷³Ï³ÝáõÃÛáõÝ Ñ³Ý¹Çë³óáÕ å³ïÙáõÃÛ³Ý ¨ Ùß³ÏáõÛÃÇ ³Ýß³ñÅ Ñáõß³ñÓ³ÝÝ»ñÇ ¨ Ñ³Ù³ÛÝù³ÛÇÝ »ÝÃ³Ï³ÛáõÃÛ³Ý Ã³Ý·³ñ³ÝÝ»ñÇ ÙáõïùÇ Ñ³Ù³ñ</t>
  </si>
  <si>
    <t>13517</t>
  </si>
  <si>
    <t>Ð³Ù³ÛÝù. ë»÷. Ñ³Ý¹-áÕ ÁÝ¹Ñ³Ýáõñ û·ï³·áñÍ. ÷áÕáó-áõÙ ¨ Ññ³å³ñ³Ï-áõÙ (µ³ó. µ³Ï³ÛÇÝ ï³ñ³Íù-Ç, áõëáõÙÝ., ÏñÃ., Ùß³ÏáõÃ. ¨ ³éáÕç. Ñ³ëï³ï-»ñÇ, å»ï. Ï³é³í³ñÙ³Ý ¨ ï»Õ. ÇÝùÝ³Ï³é. Ù³ñÙÇÝ-Ç í³ñã. ß»Ýù-Ç Ñ³ñ³ÏÇó ï³ñ³Íù-Ç) ³íïáïñ. ÙÇçáóÝ ³íïáÏ³Û³Ý³ï. Ï³Û³Ý»Éáõ Ñ³Ù³ñ</t>
  </si>
  <si>
    <t>13518</t>
  </si>
  <si>
    <t>Ð³Ù³ÛÝùÇ ³ñËÇíÇó ÷³ëï³ÃÕÃ»ñÇ å³ï×»ÝÝ»ñ ïñ³Ù³¹ñ»Éáõ Ñ³Ù³ñ</t>
  </si>
  <si>
    <t>13519</t>
  </si>
  <si>
    <t>Ð³Ù³ÛÝùÝ ëå³ë³ñÏáÕ ³Ý³ëÝ³µáõÛÅÇ Í³é³ÛáõÃÛáõÝÝ»ñÇ ¹ÇÙ³ó</t>
  </si>
  <si>
    <t>13520</t>
  </si>
  <si>
    <t>²ÛÉ ï»Õ³Ï³Ý í×³ñÝ»ñ</t>
  </si>
  <si>
    <t>1352</t>
  </si>
  <si>
    <t>Ð³Ù³ÛÝùÇ í³ñã³Ï³Ý ï³ñ³ÍùáõÙ ÇÝùÝ³Ï³Ù Ï³éáõóí³Í ß»Ýù»ñÇ, ßÇÝáõÃÛáõÝÝ»ñÇ ûñÇÝ³Ï³Ý³óÙ³Ý Ñ³Ù³ñ í×³ñÝ»ñ</t>
  </si>
  <si>
    <t>1360</t>
  </si>
  <si>
    <t>7431</t>
  </si>
  <si>
    <t>1361</t>
  </si>
  <si>
    <t>ì³ñã³Ï³Ý Çñ³í³Ë³ËïáõÙÝ»ñÇ Ñ³Ù³ñ ï»Õ³Ï³Ý ÇÝùÝ³Ï³é³í³ñÙ³Ý Ù³ñÙÇÝÝ»ñÇ ÏáÕÙÇó å³ï³ëË³Ý³ïíáõÃÛ³Ý ÙÇçáóÝ»ñÇ ÏÇñ³éáõÙÇó »Ï³ÙáõïÝ»ñ</t>
  </si>
  <si>
    <t>1362</t>
  </si>
  <si>
    <t>Øáõïù»ñ Ñ³Ù³ÛÝùÇ µÛáõç»Ç ÝÏ³ïÙ³Ùµ ëï³ÝÓÝ³Í å³ÛÙ³Ý³·ñ³ÛÇÝ å³ñï³íáñáõÃÛáõÝÝ»ñÇ ãÏ³ï³ñÙ³Ý ¹ÇÙ³ó ·³ÝÓíáÕ ïáõÛÅ»ñÇó</t>
  </si>
  <si>
    <t>1370</t>
  </si>
  <si>
    <t>3.7 ÀÝÃ³óÇÏ áã å³ßïáÝ³Ï³Ý ¹ñ³Ù³ßÝáñÑÝ»ñ (ïáÕ 1371 + ïáÕ 1372),                                ³Û¹ ÃíáõÙ`</t>
  </si>
  <si>
    <t>7441</t>
  </si>
  <si>
    <t>1372</t>
  </si>
  <si>
    <t>üÇ½. ³ÝÓ. ¨ Ï³½Ù³Ï»ñå. ÝíÇñ³µ»ñ. Ñ³Ù³ÛÝùÇÝ, í»ñçÇÝÇë »ÝÃ³Ï³ µÛáõç»ï³ÛÇÝ ÑÇÙÝ. ïÝûñÇÝÙ³ÝÝ ³Ýó³Í ·áõÛùÇ (ÑÇÙÝ.ÙÇçáó Ï³Ù áã ÝÛáõÃ. ³ÏïÇí ãÑ³Ý¹Çë.) Çñ³óáõÙÇó ¨ ¹ñ³Ù³Ï³Ý ÙÇçáóÝ»ñÇó ÁÝÃ. Í³Ëë»ñÇ ýÇÝ³Ýë. Ñ³Ù³ñ Ñ³Ù³ÛÝùÇ µÛáõç» ëï³ó. Ùáõïù»ñª ïñ³Ù³¹ñ. Ý»ñùÇÝ ³Õµ.</t>
  </si>
  <si>
    <t>1380</t>
  </si>
  <si>
    <t>3.8 Î³åÇï³É áã å³ßïáÝ³Ï³Ý ¹ñ³Ù³ßÝáñÑÝ»ñ    (ïáÕ 1381 + ïáÕ 1382),                                   ³Û¹ ÃíáõÙ`</t>
  </si>
  <si>
    <t>7442</t>
  </si>
  <si>
    <t>1381</t>
  </si>
  <si>
    <t>ÜíÇñ³ïí,Å³é³Ý·.Çñ³í.ýÇ½ÇÏ.³ÝÓ.¨ Ï³½Ù³Ï.Ñ³Ù³ÛÝù,í»ñç.»ÝÃ.µÛáõç»ï.ÑÇÙÝ³ñÏ.ïÝûñÇÝ.³Ýó³Í ·áõÛùÇ (ÑÇÙÝ³Ï³Ý ÙÇçáó Ï³Ù áã ÝÛáõÃ³Ï³Ý ³ÏïÇí ãÑ³Ý¹Çë³óáÕ) Çñ³ó.¨ ¹ñ³Ù.ÙÇçáó.Ï³åÇï³ÉÍ³Ëë»ñÇ ýÇÝ³Ýë.Ñ³Ù.Ñ³Ù³ÛÝùÇ µÛáõç» ëï³óí³Í Ùáõïù»ñ` ïñ³Ù³¹.³ñï³ùÇÝ ³ÕµÛáõñ.</t>
  </si>
  <si>
    <t>1390</t>
  </si>
  <si>
    <t>3.9 ²ÛÉ »Ï³ÙáõïÝ»ñ                    (ïáÕ 1391 + ïáÕ 1392 + ïáÕ 1393),                                  ³Û¹ ÃíáõÙ`</t>
  </si>
  <si>
    <t>7451</t>
  </si>
  <si>
    <t>1391</t>
  </si>
  <si>
    <t>Ð³Ù³ÛÝùÇ ·áõÛùÇÝ å³ï×³é³Í íÝ³ëÝ»ñÇ ÷áËÑ³ïáõóáõÙÇó Ùáõïù»ñ</t>
  </si>
  <si>
    <t>1392</t>
  </si>
  <si>
    <t>ì³ñã³Ï³Ý µÛáõç»Ç å³Ñáõëï³ÛÇÝ ýáÝ¹Çó ýáÝ¹³ÛÇÝ µÛáõç» Ï³ï³ñíáÕ Ñ³ïÏ³óáõÙÝ»ñÇó Ùáõïù»ñ</t>
  </si>
  <si>
    <t>1393</t>
  </si>
  <si>
    <t>úñ»Ýùáí ¨ Çñ³í³Ï³Ý ³ÛÉ ³Ïï»ñáí ë³ÑÙ³Ýí³Í` Ñ³Ù³ÛÝùÇ µÛáõç»Ç Ùáõïù³·ñÙ³Ý »ÝÃ³Ï³ ³ÛÉ »Ï³ÙáõïÝ»ñ</t>
  </si>
  <si>
    <t xml:space="preserve">2024 թվական </t>
  </si>
  <si>
    <t xml:space="preserve">2025 թվական </t>
  </si>
  <si>
    <t>3.6 Øáõïù»ñ ïáõÛÅ»ñÇó, ïáõ·³ÝùÝ»ñÇó      (ïáÕ 1361 + ïáÕ 1362)
³Û¹ ÃíáõÙ`</t>
  </si>
  <si>
    <t>Պատասխանատու ստորաբաժանումներ</t>
  </si>
  <si>
    <t>´³ÅÇÝ</t>
  </si>
  <si>
    <t>ÊáõÙµ</t>
  </si>
  <si>
    <t>¸³ë</t>
  </si>
  <si>
    <t>01</t>
  </si>
  <si>
    <t>0</t>
  </si>
  <si>
    <t>1</t>
  </si>
  <si>
    <t>áñÇó`</t>
  </si>
  <si>
    <t>3</t>
  </si>
  <si>
    <t>ÀÝ¹Ñ³Ýáõñ µÝáõÛÃÇ Í³é³ÛáõÃÛáõÝÝ»ñ</t>
  </si>
  <si>
    <t>5</t>
  </si>
  <si>
    <t>6</t>
  </si>
  <si>
    <t>ÀÝ¹Ñ³Ýáõñ µÝáõÛÃÇ Ñ³Ýñ³ÛÇÝ Í³é³ÛáõÃÛáõÝÝ»ñ (³ÛÉ ¹³ë»ñÇÝ ãå³ïÏ³ÝáÕ)</t>
  </si>
  <si>
    <t>02</t>
  </si>
  <si>
    <t>2</t>
  </si>
  <si>
    <t>ø³Õ³ù³óÇ³Ï³Ý å³ßïå³ÝáõÃÛáõÝ</t>
  </si>
  <si>
    <t>ä³ßïå³ÝáõÃÛáõÝ (³ÛÉ ¹³ë»ñÇÝ ãå³ïÏ³ÝáÕ)</t>
  </si>
  <si>
    <t>04</t>
  </si>
  <si>
    <t>ÀÝ¹Ñ³Ýáõñ µÝáõÛÃÇ ïÝï»ë³Ï³Ý, ³é¨ïñ³ÛÇÝ ¨ ³ßË³ï³ÝùÇ ·Íáí Ñ³ñ³µ»ñáõÃÛáõÝÝ»ñ</t>
  </si>
  <si>
    <t>¶ÛáõÕ³ïÝï»ëáõÃÛáõÝ, ³Ýï³é³ÛÇÝ ïÝï»ëáõÃÛáõÝ, ÓÏÝáñëáõÃÛáõÝ ¨ áñëáñ¹áõÃÛáõÝ</t>
  </si>
  <si>
    <t>4</t>
  </si>
  <si>
    <t>àéá·áõÙ</t>
  </si>
  <si>
    <t>ì³é»ÉÇù ¨ ¿Ý»ñ·»ïÇÏ³</t>
  </si>
  <si>
    <t>îñ³Ýëåáñï</t>
  </si>
  <si>
    <t>7</t>
  </si>
  <si>
    <t>²ÛÉ µÝ³·³í³éÝ»ñ</t>
  </si>
  <si>
    <t>9</t>
  </si>
  <si>
    <t>îÝï»ë³Ï³Ý Ñ³ñ³µ»ñáõÃÛáõÝÝ»ñ (³ÛÉ ¹³ë»ñÇÝ ãå³ïÏ³ÝáÕ)</t>
  </si>
  <si>
    <t>05</t>
  </si>
  <si>
    <t>²Õµ³Ñ³ÝáõÙ</t>
  </si>
  <si>
    <t>Î»Õï³çñ»ñÇ Ñ»é³óáõÙ</t>
  </si>
  <si>
    <t>Þñç³Ï³ ÙÇç³í³ÛñÇ ³ÕïáïÙ³Ý ¹»Ù å³Ûù³ñ</t>
  </si>
  <si>
    <t>06</t>
  </si>
  <si>
    <t>´Ý³Ï³ñ³Ý³ÛÇÝ ßÇÝ³ñ³ñáõÃÛáõÝ</t>
  </si>
  <si>
    <t>öáÕáóÝ»ñÇ Éáõë³íáñáõÙ</t>
  </si>
  <si>
    <t>07</t>
  </si>
  <si>
    <t>´ÅßÏ³Ï³Ý ³åñ³ÝùÝ»ñ, ë³ñù»ñ ¨ ë³ñù³íáñáõÙÝ»ñ</t>
  </si>
  <si>
    <t>¸»Õ³·áñÍ³Ï³Ý ³åñ³ÝùÝ»ñ</t>
  </si>
  <si>
    <t>²éáÕç³å³ÑáõÃÛáõÝ (³ÛÉ ¹³ë»ñÇÝ ãå³ïÏ³ÝáÕ)</t>
  </si>
  <si>
    <t>²éáÕç³å³Ñ³Ï³Ý Ñ³ñ³ÏÇó Í³é³ÛáõÃÛáõÝÝ»ñ ¨ Íñ³·ñ»ñ</t>
  </si>
  <si>
    <t>08</t>
  </si>
  <si>
    <t>Ð³Ý·ëïÇ ¨ ëåáñïÇ Í³é³ÛáõÃÛáõÝÝ»ñ</t>
  </si>
  <si>
    <t>Øß³ÏáõÃ³ÛÇÝ Í³é³ÛáõÃÛáõÝÝ»ñ</t>
  </si>
  <si>
    <t>¶ñ³¹³ñ³ÝÝ»ñ</t>
  </si>
  <si>
    <t>Â³Ý·³ñ³ÝÝ»ñ ¨ óáõó³ëñ³ÑÝ»ñ</t>
  </si>
  <si>
    <t>Øß³ÏáõÛÃÇ ïÝ»ñ, ³ÏáõÙµÝ»ñ, Ï»ÝïñáÝÝ»ñ</t>
  </si>
  <si>
    <t>²ÛÉ Ùß³ÏáõÃ³ÛÇÝ Ï³½Ù³Ï»ñåáõÃÛáõÝÝ»ñ</t>
  </si>
  <si>
    <t>²ñí»ëï</t>
  </si>
  <si>
    <t>ºñÇï³ë³ñ¹³Ï³Ý Íñ³·ñ»ñ</t>
  </si>
  <si>
    <t>ÎñáÝ³Ï³Ý ¨ Ñ³ë³ñ³Ï³Ï³Ý ³ÛÉ Í³é³ÛáõÃÛáõÝÝ»ñ</t>
  </si>
  <si>
    <t>09</t>
  </si>
  <si>
    <t>Ü³Ë³¹åñáó³Ï³Ý ¨ ï³ññ³Ï³Ý ÁÝ¹Ñ³Ýáõñ ÏñÃáõÃÛáõÝ</t>
  </si>
  <si>
    <t>ØÇçÝ³Ï³ñ· ÁÝ¹Ñ³Ýáõñ ÏñÃáõÃÛáõÝ</t>
  </si>
  <si>
    <t>ÐÇÙÝ³Ï³Ý ÁÝ¹Ñ³Ýáõñ ÏñÃáõÃÛáõÝ</t>
  </si>
  <si>
    <t>²ñï³¹åñáó³Ï³Ý ¹³ëïÇ³ñ³ÏáõÃÛáõÝ</t>
  </si>
  <si>
    <t>10</t>
  </si>
  <si>
    <t>ÀÝï³ÝÇùÇ ³Ý¹³ÙÝ»ñ ¨ ½³í³ÏÝ»ñ</t>
  </si>
  <si>
    <t>êáóÇ³É³Ï³Ý å³ßïå³ÝáõÃÛáõÝ (³ÛÉ ¹³ë»ñÇÝ ãå³ïÏ³ÝáÕ)</t>
  </si>
  <si>
    <t>11</t>
  </si>
  <si>
    <t>ÐÐ Ñ³Ù³ÛÝùÝ»ñÇ å³Ñáõëï³ÛÇÝ ýáÝ¹</t>
  </si>
  <si>
    <t>´Ûáõç»ï³ÛÇÝ Í³Ëë»ñÇ ïÝï»ë³·Çï³Ï³Ý ¹³ë³Ï³ñ·Ù³Ý Ñá¹í³ÍÝ»ñÇ ³Ýí³ÝáõÙÝ»ñÁ</t>
  </si>
  <si>
    <t>NN</t>
  </si>
  <si>
    <t>x</t>
  </si>
  <si>
    <t>4111</t>
  </si>
  <si>
    <t>4112</t>
  </si>
  <si>
    <t>4212</t>
  </si>
  <si>
    <t>4213</t>
  </si>
  <si>
    <t>4214</t>
  </si>
  <si>
    <t>4215</t>
  </si>
  <si>
    <t>4216</t>
  </si>
  <si>
    <t>4221</t>
  </si>
  <si>
    <t>4222</t>
  </si>
  <si>
    <t>4231</t>
  </si>
  <si>
    <t>4232</t>
  </si>
  <si>
    <t>4233</t>
  </si>
  <si>
    <t>4234</t>
  </si>
  <si>
    <t>4235</t>
  </si>
  <si>
    <t>4237</t>
  </si>
  <si>
    <t>4239</t>
  </si>
  <si>
    <t>4241</t>
  </si>
  <si>
    <t>4251</t>
  </si>
  <si>
    <t>4252</t>
  </si>
  <si>
    <t>4261</t>
  </si>
  <si>
    <t>4264</t>
  </si>
  <si>
    <t>4267</t>
  </si>
  <si>
    <t>4269</t>
  </si>
  <si>
    <t>4422</t>
  </si>
  <si>
    <t>4411</t>
  </si>
  <si>
    <t>4511</t>
  </si>
  <si>
    <t>4421</t>
  </si>
  <si>
    <t>4521</t>
  </si>
  <si>
    <t>4637</t>
  </si>
  <si>
    <t>4638</t>
  </si>
  <si>
    <t>4639</t>
  </si>
  <si>
    <t>4657</t>
  </si>
  <si>
    <t>4728</t>
  </si>
  <si>
    <t>4729</t>
  </si>
  <si>
    <t>4712</t>
  </si>
  <si>
    <t>4819</t>
  </si>
  <si>
    <t>4823</t>
  </si>
  <si>
    <t>4861</t>
  </si>
  <si>
    <t>4891</t>
  </si>
  <si>
    <t>5112</t>
  </si>
  <si>
    <t>5113</t>
  </si>
  <si>
    <t>5121</t>
  </si>
  <si>
    <t>5122</t>
  </si>
  <si>
    <t>5129</t>
  </si>
  <si>
    <t>5132</t>
  </si>
  <si>
    <t>5134</t>
  </si>
  <si>
    <t>8111</t>
  </si>
  <si>
    <t>8121</t>
  </si>
  <si>
    <t>8411</t>
  </si>
  <si>
    <t>8000</t>
  </si>
  <si>
    <t>ÀÜ¸²ØºÜÀ Ð²ìºÈàôð¸À Î²Ø ¸ºüÆòÆîÀ (ä²Î²êàôð¸À)</t>
  </si>
  <si>
    <t>9112</t>
  </si>
  <si>
    <t>6213</t>
  </si>
  <si>
    <t>Ð³í»Éí³Í  N 4</t>
  </si>
  <si>
    <t>Ð³í»Éí³Í  N 5</t>
  </si>
  <si>
    <t>Ð³í»Éí³Í  N 6</t>
  </si>
  <si>
    <t>Ð³í»Éí³Í  N 7</t>
  </si>
  <si>
    <t>Ð³í»Éí³Í  N 8</t>
  </si>
  <si>
    <t>Ծանոթություն</t>
  </si>
  <si>
    <t>Նվիր, ժառանգ. իրավ-ով ֆիզ. անձ. և կազմակերպ-ից  համ-ին, վերջինիս ենթ. բյուջ. հիմն. տնօրին. անցած գույքի (հիմն. միջ. կամ ոչ նյութ. ակտ. չհանդ.) իրաց-ից և դրամ. միջ-ից կապ. ծախս. ֆին. համար համ. բյուջե ստ. մուտքեր` տրամ. ներքին աղբյուր-ից</t>
  </si>
  <si>
    <t>Ֆիզ. անձ. և կազմ. նվիրաբեր-ից համայնքին, վերջ. ենթ. բյուջ. հիմն. տնօրինմ. անց. գույքի (հիմն. միջոց կամ ոչ նյութ. ակտիվ չհանդիս.)իրաց-ից և դրամ. միջ-ից ընթ. ծախս-ի ֆինանս. համար համայնքի բյուջե ստաց. մուտք` տրամ. արտ. աղբյուր-ից</t>
  </si>
  <si>
    <t>Համայնքի բյուջե մուտքագրվող այլ վարչական գանձումներ</t>
  </si>
  <si>
    <t>13515</t>
  </si>
  <si>
    <t>Համայնքի վարչական տարածքում, սակայն համայնքի բնակավայր-ից դուրս գտնվող՛ ավագանու որոշմամբ հանրային հանգստի վայր սահմ. և համայնքի կողմից կամ համայնքի պատվերով որպես հանրային հանգստի վայր կահավոր. տարածքում ընտաեկան կամ գործն. միջոցառումներ անցկաց-ու համար</t>
  </si>
  <si>
    <t>13509</t>
  </si>
  <si>
    <t>13510</t>
  </si>
  <si>
    <t>13511</t>
  </si>
  <si>
    <t>Կենտրոնացված ջեռուցման համար</t>
  </si>
  <si>
    <t>Ջրմուղ-կոյուղու համար այն համայնքներում, որոնք ներառված չեն ջրմուղ-կոյուղու ծառայություններ մատուցող կազմակերպությունների սպասարկման տարածքներում</t>
  </si>
  <si>
    <t>Ոռոգման ջրի մատակարարման համար այն համայնքներում, որոնք ներառված չեն ֫Ջրօգտագործողների ընկերությունների և  ջրօգտագործողների ընկերությունների միությունների մասինֻ ՀՀ օրենքի համաձայն ստեղծված ջրօգտագործողների ընկերությունների սպասարկման տարածքներում</t>
  </si>
  <si>
    <t>13506</t>
  </si>
  <si>
    <t>Համայնքի վարչական տարածքում տոնավաճառներին (վերնիսաժներին) մասնակցելու համար</t>
  </si>
  <si>
    <t>Համայնքի սեփ. հանդ, այդ թվ.տիրազուրկ, համայնքին որպես սեփ. անց.ապրանք-ի (բաց. հիմն. միջոց, ոչ նյութ. կամ բարձրարժեք ակտիվ հանդիս., ինչպես նաև համայնքի պահուստ. պահվող ապրանք. արժեք.) վաճ-ից մուտք</t>
  </si>
  <si>
    <t>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</si>
  <si>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Համայնքի վարչական տարածքում գտնվող պետական սեփականություն համարվող հողերի վարձակալության վարձավճարներ </t>
  </si>
  <si>
    <t>3.1 Տոկոսներ այդ թվում`</t>
  </si>
  <si>
    <t>Օրենքով նախատեսվ. դեպքերում բանկ. համայնքի բյուջեի ժամ. ազատ միջոց-ի տեղաբաշխ-ից և դեպոզիտ-ից ստ.տոկոսավճար-</t>
  </si>
  <si>
    <t xml:space="preserve"> ՀՀ այլ համայնքներից կապիտալ ծախսերի ֆինանսավորման նպատակով ստացվող պաշտոնական դրամաշնորհներ</t>
  </si>
  <si>
    <t xml:space="preserve"> ՀՀ այլ համայնքների բյուջեներից ընթացիկ ծախսերի ֆինանսավորման նպատակով ստացվող պաշտոնական դրամաշնորհներ</t>
  </si>
  <si>
    <t xml:space="preserve"> Համայնքի բյուջեի եկամուտները նվազեցնող` ՀՀ օրենքների կիրարկման արդյունքում համայնքի բյուջեի եկամուտների կորուստների պետության կողմից փոխհատուցվող գումարներ</t>
  </si>
  <si>
    <t>Այլ դոտացիաներ</t>
  </si>
  <si>
    <t xml:space="preserve"> Պետական բյուջեից տրամադրվող այլ դոտացիաներ (տող 1253 + տող 1254)    այդ թվում`   </t>
  </si>
  <si>
    <t>2.2 Կապիտալ արտաքին պաշտոնական դրամաշնորհներ` ստացված այլ պետություններից</t>
  </si>
  <si>
    <t xml:space="preserve"> Համայնքի բյուջե մուտքագրվող արտաքին պաշտոն. դրամաշնորհներ` ստացված այլ պետ-ի  տեղ. ինքնակառավարման մարմիններից կապիտալ ծախսերի ֆինանսավորման նպատակով </t>
  </si>
  <si>
    <t xml:space="preserve">2.1  Ընթացիկ արտաքին պաշտոնական դրամաշնորհներ` ստացված այլ պետություններից,  այդ թվում` </t>
  </si>
  <si>
    <t xml:space="preserve">Համայնքի բյուջե մուտքագրվող արտաքին պաշտոնական դրամաշնորհներ` ստացված այլ պետությունների տեղական ինքնակառավարման մարմիններից ընթացիկ ծախսերի ֆինանսավորման նպատակով </t>
  </si>
  <si>
    <t xml:space="preserve">Օրենքով պետ. բյուջե ամրագրվող հարկերից և այլ պարտադիր վճարներից  մասհանումներ համայնքների բյուջեներ   (տող 1152 + տող 1153 + տող 1154),          որից`  </t>
  </si>
  <si>
    <t>Եկամտային հարկ</t>
  </si>
  <si>
    <t xml:space="preserve"> Շահութահարկ</t>
  </si>
  <si>
    <t>Այլ հարկերից և պարտադիր վճարներից կատարվող մասհանումներ</t>
  </si>
  <si>
    <t>Հողի հարկի և գույքահարկի գծով համայնքի բյուջե վճարումների բնագավառում բացահայտված հարկային օրենսդրության խախտումների համար հարկատուներից գանձվող տույժեր, տուգանքներ, որոնք չեն հաշվարկվում այդ հարկերի գումարների նկատմամբ</t>
  </si>
  <si>
    <t xml:space="preserve"> 1.5 Այլ հարկային եկամուտներ  (տող 1151 + տող 1155 ),    այդ թվում`    </t>
  </si>
  <si>
    <t>7161</t>
  </si>
  <si>
    <t xml:space="preserve">Համայնքի վարչական տարածքում մասնավոր գերեզմանատան կազմակերպման և շահագործման թույլտվության համար </t>
  </si>
  <si>
    <t xml:space="preserve">ԸՆԴԱՄԵՆԸ ԵԿԱՄՈՒՏՆԵՐ    (տող 1100 + տող 1200+տող 1300)    </t>
  </si>
  <si>
    <t>Սոցիալական պաշտպանություն (այլ դասերին չպատկանող)</t>
  </si>
  <si>
    <t xml:space="preserve">Սոցիալական պաշտպանության ոլորտում հետազոտական և նախագծային աշխատանքներ </t>
  </si>
  <si>
    <t xml:space="preserve">Սոցիալական հատուկ արտոնություններ (այլ դասերին չպատկանող) </t>
  </si>
  <si>
    <t>որից`</t>
  </si>
  <si>
    <t xml:space="preserve">Բնակարանային ապահովում </t>
  </si>
  <si>
    <t>Գործազրկություն</t>
  </si>
  <si>
    <t>Բյուջետային ծախսերի գործառական դասակարգման բաժինների, խմբերի և դասերի անվանումները</t>
  </si>
  <si>
    <t>Բաժին</t>
  </si>
  <si>
    <t>Խումբ</t>
  </si>
  <si>
    <t>Դաս</t>
  </si>
  <si>
    <t>ԸՆԴԱՄԵՆԸ ԾԱԽՍԵՐ (տող2100+տող2200+տող2300+տող2400+տող2500+տող2600+ տող2700+տող2800+տող2900+տող3000+տող3100)</t>
  </si>
  <si>
    <t>X</t>
  </si>
  <si>
    <t xml:space="preserve">ԸՆԴՀԱՆՈՒՐ ԲՆՈՒՅԹԻ ՀԱՆՐԱՅԻՆ ԾԱՌԱՅՈՒԹՅՈՒՆՆԵՐ (տող2110+տող2120+տող2130+տող2140+տող2150+տող2160+տող2170+տող2180)   </t>
  </si>
  <si>
    <t>այդ թվում`</t>
  </si>
  <si>
    <t>Օրենսդիր և գործադիր մարմիններ, պետական կառավարում, ֆինանսական և հարկաբյուջետային հարաբերություններ, արտաքին հարաբերություններ</t>
  </si>
  <si>
    <t xml:space="preserve">Օրենսդիր և գործադիր մարմիններ,պետական կառավարում </t>
  </si>
  <si>
    <t xml:space="preserve">Ֆինանսական և հարկաբյուջետային հարաբերություններ </t>
  </si>
  <si>
    <t xml:space="preserve">Արտաքին հարաբերություններ </t>
  </si>
  <si>
    <t>Արտաքին տնտեսական օգնություն</t>
  </si>
  <si>
    <t>Արտաքին տնտեսական աջակցություն</t>
  </si>
  <si>
    <t>Միջազգային կազմակերպությունների միջոցով տրամադրվող տնտեսական օգնություն</t>
  </si>
  <si>
    <t>Ընդհանուր բնույթի ծառայություններ</t>
  </si>
  <si>
    <t xml:space="preserve">Աշխատակազմի (կադրերի) գծով ընդհանուր բնույթի ծառայություններ </t>
  </si>
  <si>
    <t xml:space="preserve">Ծրագրման և վիճակագրական ընդհանուր ծառայություններ </t>
  </si>
  <si>
    <t xml:space="preserve">Ընդհանուր բնույթի այլ ծառայություններ </t>
  </si>
  <si>
    <t>Ընդհանուր բնույթի հետազոտական աշխատանք</t>
  </si>
  <si>
    <t xml:space="preserve">Ընդհանուր բնույթի հետազոտական աշխատանք </t>
  </si>
  <si>
    <t xml:space="preserve">Ընդհանուր բնույթի հանրային ծառայությունների գծով հետազոտական և նախագծային աշխատանքներ </t>
  </si>
  <si>
    <t xml:space="preserve">Ընդհանուր բնույթի հանրային ծառայություններ գծով հետազոտական և նախագծային աշխատանքներ  </t>
  </si>
  <si>
    <t>Ընդհանուր բնույթի հանրային ծառայություններ (այլ դասերին չպատկանող)</t>
  </si>
  <si>
    <t xml:space="preserve">Ընդհանուր բնույթի հանրային ծառայություններ (այլ դասերին չպատկանող) </t>
  </si>
  <si>
    <t xml:space="preserve">Պետական պարտքի գծով գործառնություններ </t>
  </si>
  <si>
    <t>Կառավարության տարբեր մակարդակների միջև իրականացվող ընդհանուր բնույթի տրանսֆերտներ</t>
  </si>
  <si>
    <t>8</t>
  </si>
  <si>
    <t xml:space="preserve"> - դրամաշնորհներ ՀՀ պետական բյուջեին  </t>
  </si>
  <si>
    <t xml:space="preserve"> - դրամաշնորհներ ՀՀ այլ համայնքերի բյուջեներին  </t>
  </si>
  <si>
    <t>ՊԱՇՏՊԱՆՈՒԹՅՈՒՆ (տող2210+2220+տող2230+տող2240+տող2250)</t>
  </si>
  <si>
    <t>Ռազմական պաշտպանություն</t>
  </si>
  <si>
    <t xml:space="preserve">Ռազմական պաշտպանություն </t>
  </si>
  <si>
    <t>Քաղաքացիական պաշտպանություն</t>
  </si>
  <si>
    <t xml:space="preserve">Քաղաքացիական պաշտպանություն </t>
  </si>
  <si>
    <t>Արտաքին ռազմական օգնություն</t>
  </si>
  <si>
    <t xml:space="preserve">Արտաքին ռազմական օգնություն </t>
  </si>
  <si>
    <t>Հետազոտական և նախագծային աշխատանքներ պաշտպանության ոլորտում</t>
  </si>
  <si>
    <t>Պաշտպանություն (այլ դասերին չպատկանող)</t>
  </si>
  <si>
    <t>ՀԱՍԱՐԱԿԱԿԱՆ ԿԱՐԳ, ԱՆՎՏԱՆԳՈՒԹՅՈՒՆ և ԴԱՏԱԿԱՆ ԳՈՐԾՈՒՆԵՈՒԹՅՈՒՆ (տող2310+տող2320+տող2330+տող2340+տող2350+տող2360+տող2370+տող2380)</t>
  </si>
  <si>
    <t>Հասարակական կարգ և անվտանգություն</t>
  </si>
  <si>
    <t>Ոստիկանություն</t>
  </si>
  <si>
    <t>Ազգային անվտանգություն</t>
  </si>
  <si>
    <t>Պետական պահպանություն</t>
  </si>
  <si>
    <t>Փրկարար ծառայություն</t>
  </si>
  <si>
    <t xml:space="preserve">Փրկարար ծառայություն </t>
  </si>
  <si>
    <t>Դատական գործունեություն և իրավական պաշտպանություն</t>
  </si>
  <si>
    <t xml:space="preserve">Դատարաններ </t>
  </si>
  <si>
    <t>Իրավական պաշտպանություն</t>
  </si>
  <si>
    <t>Դատախազություն</t>
  </si>
  <si>
    <t>Կալանավայրեր</t>
  </si>
  <si>
    <t xml:space="preserve">Կալանավայրեր </t>
  </si>
  <si>
    <t xml:space="preserve">Հետազոտական ու նախագծային աշխատանքներ հասարակական կարգի և անվտանգության ոլորտում </t>
  </si>
  <si>
    <t>Նախաքննություն</t>
  </si>
  <si>
    <t>Հասարակական կարգ և անվտանգություն  (այլ դասերին չպատկանող)</t>
  </si>
  <si>
    <t>Հասարակական կարգ և անվտանգություն (այլ դասերին չպատկանող)</t>
  </si>
  <si>
    <t>ՏՆՏԵՍԱԿԱՆ ՀԱՐԱԲԵՐՈՒԹՅՈՒՆՆԵՐ (տող2410+տող2420+տող2430+տող2440+տող2450+տող2460+տող2470+տող2480+տող2490)</t>
  </si>
  <si>
    <t>Ընդհանուր բնույթի տնտեսական, առևտրային և աշխատանքի գծով հարաբերություններ</t>
  </si>
  <si>
    <t xml:space="preserve">Ընդհանուր բնույթի տնտեսական և առևտրային հարաբերություններ </t>
  </si>
  <si>
    <t xml:space="preserve">Աշխատանքի հետ կապված ընդհանուր բնույթի հարաբերություններ </t>
  </si>
  <si>
    <t>Գյուղատնտեսություն, անտառային տնտեսություն, ձկնորսություն և որսորդություն</t>
  </si>
  <si>
    <t xml:space="preserve">Գյուղատնտեսություն </t>
  </si>
  <si>
    <t xml:space="preserve">Անտառային տնտեսություն </t>
  </si>
  <si>
    <t>Ձկնորսություն և որսորդություն</t>
  </si>
  <si>
    <t>Ոռոգում</t>
  </si>
  <si>
    <t>Վառելիք և էներգետիկա</t>
  </si>
  <si>
    <t>Քարածուխ  և այլ կարծր բնական վառելիք</t>
  </si>
  <si>
    <t xml:space="preserve">Նավթամթերք և բնական գազ </t>
  </si>
  <si>
    <t>Միջուկային վառելիք</t>
  </si>
  <si>
    <t>Վառելիքի այլ տեսակներ</t>
  </si>
  <si>
    <t xml:space="preserve">Էլեկտրաէներգիա </t>
  </si>
  <si>
    <t>Ոչ էլեկտրական էներգիա</t>
  </si>
  <si>
    <t>Լեռնաարդյունահանում, արդյունաբերություն և շինարարություն</t>
  </si>
  <si>
    <t>Հանքային ռեսուրսների արդյունահանում, բացառությամբ բնական վառելիքի</t>
  </si>
  <si>
    <t xml:space="preserve">Արդյունաբերություն </t>
  </si>
  <si>
    <t xml:space="preserve">Շինարարություն </t>
  </si>
  <si>
    <t>Տրանսպորտ</t>
  </si>
  <si>
    <t xml:space="preserve">ճանապարհային տրանսպորտ </t>
  </si>
  <si>
    <t xml:space="preserve">Ջրային տրանսպորտ </t>
  </si>
  <si>
    <t xml:space="preserve">Երկաթուղային տրանսպորտ </t>
  </si>
  <si>
    <t xml:space="preserve">Օդային տրանսպորտ </t>
  </si>
  <si>
    <t xml:space="preserve">Խողովակաշարային և այլ տրանսպորտ </t>
  </si>
  <si>
    <t>Կապ</t>
  </si>
  <si>
    <t>Այլ բնագավառներ</t>
  </si>
  <si>
    <t xml:space="preserve">Մեծածախ և մանրածախ առևտուր, ապրանքների պահպանում և պահեստավորում  </t>
  </si>
  <si>
    <t>Հյուրանոցներ և հասարակական սննդի օբյեկտներ</t>
  </si>
  <si>
    <t xml:space="preserve">Զբոսաշրջություն </t>
  </si>
  <si>
    <t xml:space="preserve">Զարգացման բազմանպատակ ծրագրեր </t>
  </si>
  <si>
    <t>Տնտեսական հարաբերությունների գծով հետազոտական և նախագծային աշխատանքներ</t>
  </si>
  <si>
    <t>Ընդհանուր բնույթի տնտեսական, առևտրային և աշխատանքի հարցերի գծով հետազոտական և նախագծային աշխատանքներ</t>
  </si>
  <si>
    <t>Գյուղատնտեսության, անտառային տնտեսության, ձկնորսության և որսորդության գծով հետազոտական և նախագծային աշխատանքներ</t>
  </si>
  <si>
    <t>Վառելիքի և էներգետիկայի գծով հետազոտական և նախագծային աշխատանքներ</t>
  </si>
  <si>
    <t xml:space="preserve">Լեռնաարդյունահանման, արդյունաբերության և շինարարության գծով հետազոտական և նախագծային աշխատանքներ </t>
  </si>
  <si>
    <t>Տրանսպորտի գծով հետազոտական և նախագծային աշխատանքներ</t>
  </si>
  <si>
    <t>Կապի գծով հետազոտական և նախագծային աշխատանքներ</t>
  </si>
  <si>
    <t>Այլ բնագավառների գծով հետազոտական և նախագծային աշխատանքներ</t>
  </si>
  <si>
    <t>Տնտեսական հարաբերություններ (այլ դասերին չպատկանող)</t>
  </si>
  <si>
    <t xml:space="preserve">ՇՐՋԱԿԱ  ՄԻՋԱՎԱՅՐԻ ՊԱՇՏՊԱՆՈՒԹՅՈՒՆ (տող 2510+տող2520+տող 2530+տող 2540+տող 2550+տող 2560)  </t>
  </si>
  <si>
    <t>Աղբահանում</t>
  </si>
  <si>
    <t>Կեղտաջրերի հեռացում</t>
  </si>
  <si>
    <t xml:space="preserve">Կեղտաջրերի հեռացում </t>
  </si>
  <si>
    <t>Շրջակա միջավայրի աղտոտման դեմ պայքար</t>
  </si>
  <si>
    <t>Կենսաբազմազանության և բնության  պաշտպանություն</t>
  </si>
  <si>
    <t>Շրջակա միջավայրի պաշտպանության գծով հետազոտական և նախագծային աշխատանքներ</t>
  </si>
  <si>
    <t>Շրջակա միջավայրի պաշտպանություն (այլ դասերին չպատկանող)</t>
  </si>
  <si>
    <t>ԲՆԱԿԱՐԱՆԱՅԻՆ ՇԻՆԱՐԱՐՈՒԹՅՈՒՆ ԵՎ ԿՈՄՈՒՆԱԼ ԾԱՌԱՅՈՒԹՅՈՒՆ (տող3610+տող3620+տող3630+տող3640+տող3650+տող3660)</t>
  </si>
  <si>
    <t>Բնակարանային շինարարություն</t>
  </si>
  <si>
    <t>Համայնքային զարգացում</t>
  </si>
  <si>
    <t>Ջրամատակարարում</t>
  </si>
  <si>
    <t>Փողոցների լուսավորում</t>
  </si>
  <si>
    <t xml:space="preserve">Բնակարանային շինարարության և կոմունալ ծառայությունների գծով հետազոտական և նախագծային աշխատանքներ </t>
  </si>
  <si>
    <t>Բնակարանային շինարարության և կոմունալ ծառայություններ (այլ դասերին չպատկանող)</t>
  </si>
  <si>
    <t>ԱՌՈՂՋԱՊԱՀՈՒԹՅՈՒՆ (տող2710+տող2720+տող2730+տող2740+տող2750+տող2760)</t>
  </si>
  <si>
    <t>Բժշկական ապրանքներ, սարքեր և սարքավորումներ</t>
  </si>
  <si>
    <t>Դեղագործական ապրանքներ</t>
  </si>
  <si>
    <t>Այլ բժշկական ապրանքներ</t>
  </si>
  <si>
    <t>Բժշկական սարքեր և սարքավորումներ</t>
  </si>
  <si>
    <t>Արտահիվանդանոցային ծառայություններ</t>
  </si>
  <si>
    <t>Ընդհանուր բնույթի բժշկական ծառայություններ</t>
  </si>
  <si>
    <t>Մասնագիտացված բժշկական ծառայություններ</t>
  </si>
  <si>
    <t xml:space="preserve">Ստոմատոլոգիական ծառայություններ </t>
  </si>
  <si>
    <t>Պարաբժշկական ծառայություններ</t>
  </si>
  <si>
    <t>Հիվանդանոցային ծառայություններ</t>
  </si>
  <si>
    <t xml:space="preserve">Ընդհանուր բնույթի հիվանդանոցային ծառայություններ </t>
  </si>
  <si>
    <t>Մասնագիտացված հիվանդանոցային ծառայություններ</t>
  </si>
  <si>
    <t>Բժշկական, մոր և մանկան կենտրոնների  ծառայություններ</t>
  </si>
  <si>
    <t>Հիվանդի խնամքի և առողջության վերականգնման տնային ծառայություններ</t>
  </si>
  <si>
    <t>Հանրային առողջապահական ծառայություններ</t>
  </si>
  <si>
    <t xml:space="preserve">Առողջապահության գծով հետազոտական և նախագծային աշխատանքներ </t>
  </si>
  <si>
    <t>Առողջապահություն (այլ դասերին չպատկանող)</t>
  </si>
  <si>
    <t>Առողջապահական հարակից ծառայություններ և ծրագրեր</t>
  </si>
  <si>
    <t>ՀԱՆԳԻՍՏ, ՄՇԱԿՈՒՅԹ ԵՎ ԿՐՈՆ (տող2810+տող2820+տող2830+տող2840+տող2850+տող2860)</t>
  </si>
  <si>
    <t>Հանգստի և սպորտի ծառայություններ</t>
  </si>
  <si>
    <t>Մշակութային ծառայություններ</t>
  </si>
  <si>
    <t>Գրադարաններ</t>
  </si>
  <si>
    <t>Թանգարաններ և ցուցասրահներ</t>
  </si>
  <si>
    <t>Մշակույթի տներ, ակումբներ, կենտրոններ</t>
  </si>
  <si>
    <t>Այլ մշակութային կազմակերպություններ</t>
  </si>
  <si>
    <t>Արվեստ</t>
  </si>
  <si>
    <t>Կինեմատոգրաֆիա</t>
  </si>
  <si>
    <t>Հուշարձանների և մշակույթային արժեքների վերականգնում և պահպանում</t>
  </si>
  <si>
    <t>Ռադիո և հեռուստահաղորդումների հեռարձակման և հրատարակչական ծառայություններ</t>
  </si>
  <si>
    <t>Հեռուստառադիոհաղորդումներ</t>
  </si>
  <si>
    <t>Հրատարակչություններ, խմբագրություններ</t>
  </si>
  <si>
    <t>Տեղեկատվության ձեռքբերում</t>
  </si>
  <si>
    <t>Կրոնական և հասարակական այլ ծառայություններ</t>
  </si>
  <si>
    <t>Երիտասարդական ծրագրեր</t>
  </si>
  <si>
    <t>Քաղաքական կուսակցություններ, հասարակական կազմակերպություններ, արհմիություններ</t>
  </si>
  <si>
    <t>Հանգստի, մշակույթի և կրոնի գծով հետազոտական և նախագծային աշխատանքներ</t>
  </si>
  <si>
    <t>Հանգիստ, մշակույթ և կրոն (այլ դասերին չպատկանող)</t>
  </si>
  <si>
    <t>ԿՐԹՈՒԹՅՈՒՆ (տող2910+տող2920+տող2930+տող2940+տող2950+տող2960+տող2970+տող2980)</t>
  </si>
  <si>
    <t>Նախադպրոցական և տարրական ընդհանուր կրթություն</t>
  </si>
  <si>
    <t xml:space="preserve">Նախադպրոցական կրթություն </t>
  </si>
  <si>
    <t xml:space="preserve">Տարրական ընդհանուր կրթություն </t>
  </si>
  <si>
    <t>Միջնակարգ ընդհանուր կրթություն</t>
  </si>
  <si>
    <t>Հիմնական ընդհանուր կրթություն</t>
  </si>
  <si>
    <t>Միջնակարգ(լրիվ) ընդհանուր կրթություն</t>
  </si>
  <si>
    <t>Նախնական մասնագիտական (արհեստագործական) և միջին մասնագիտական կրթություն</t>
  </si>
  <si>
    <t>Նախնական մասնագիտական (արհեստագործական) կրթություն</t>
  </si>
  <si>
    <t>Միջին մասնագիտական կրթություն</t>
  </si>
  <si>
    <t>Բարձրագույն կրթություն</t>
  </si>
  <si>
    <t>Բարձրագույն մասնագիտական կրթություն</t>
  </si>
  <si>
    <t>Հետբուհական մասնագիտական կրթություն</t>
  </si>
  <si>
    <t xml:space="preserve">Ըստ մակարդակների չդասակարգվող կրթություն </t>
  </si>
  <si>
    <t>Արտադպրոցական դաստիարակություն</t>
  </si>
  <si>
    <t>Լրացուցիչ կրթություն</t>
  </si>
  <si>
    <t xml:space="preserve">Կրթությանը տրամադրվող օժանդակ ծառայություններ </t>
  </si>
  <si>
    <t>Կրթության ոլորտում հետազոտական և նախագծային աշխատանքներ</t>
  </si>
  <si>
    <t>Կրթություն (այլ դասերին չպատկանող)</t>
  </si>
  <si>
    <t xml:space="preserve">ՍՈՑԻԱԼԱԿԱՆ ՊԱՇՏՊԱՆՈՒԹՅՈՒՆ (տող3010+տող3020+տող3030+տող3040+տող3050+տող3060+տող3070+տող3080+տող3090) </t>
  </si>
  <si>
    <t>Վատառողջություն և անաշխատունակություն</t>
  </si>
  <si>
    <t>Վատառողջություն</t>
  </si>
  <si>
    <t>Անաշխատունակություն</t>
  </si>
  <si>
    <t>Ծերություն</t>
  </si>
  <si>
    <t xml:space="preserve">Հարազատին կորցրած անձինք </t>
  </si>
  <si>
    <t>Ընտանիքի անդամներ և զավակներ</t>
  </si>
  <si>
    <t>Սոցիալական պաշտպանությանը տրամադրվող օժադակ ծառայություններ (այլ դասերին չպատկանող)</t>
  </si>
  <si>
    <t>ՀԻՄՆԱԿԱՆ ԲԱԺԻՆՆԵՐԻՆ ՉԴԱՍՎՈՂ ՊԱՀՈՒՍՏԱՅԻՆ ՖՈՆԴԵՐ (տող3110)</t>
  </si>
  <si>
    <t xml:space="preserve">ՀՀ կառավարության և համայնքների պահուստային ֆոնդ </t>
  </si>
  <si>
    <t>ՀՀ համայնքների պահուստային ֆոնդ</t>
  </si>
  <si>
    <t>Տողի NN</t>
  </si>
  <si>
    <t xml:space="preserve"> ԸՆԴԱՄԵՆԸ    ԾԱԽՍԵՐ                                         (տող4050+տող5000+տող 6000)</t>
  </si>
  <si>
    <t xml:space="preserve">այդ թվում` </t>
  </si>
  <si>
    <t xml:space="preserve">Ա.   ԸՆԹԱՑԻԿ  ԾԱԽՍԵՐ՛                (տող4100+տող4200+տող4300+տող4400+տող4500+ տող4600+տող4700)  </t>
  </si>
  <si>
    <t xml:space="preserve">1.1 ԱՇԽԱՏԱՆՔԻ ՎԱՐՁԱՏՐՈՒԹՅՈՒՆ (տող4110+տող4120+տող4130)        </t>
  </si>
  <si>
    <t>ԴՐԱՄՈՎ ՎՃԱՐՎՈՂ ԱՇԽԱՏԱՎԱՐՁԵՐ ԵՎ ՀԱՎԵԼԱՎՃԱՐՆԵՐ (տող4111+տող4112+ տող4114)</t>
  </si>
  <si>
    <t xml:space="preserve"> -Աշխատողների աշխատավարձեր և հավելավճարներ</t>
  </si>
  <si>
    <t xml:space="preserve"> - Պարգևատրումներ, դրամական խրախուսումներ և հատուկ վճարներ</t>
  </si>
  <si>
    <t xml:space="preserve"> -Այլ վարձատրություններ </t>
  </si>
  <si>
    <t>4115</t>
  </si>
  <si>
    <t>ԲՆԵՂԵՆ ԱՇԽԱՏԱՎԱՐՁԵՐ ԵՎ ՀԱՎԵԼԱՎՃԱՐՆԵՐ (տող4121)</t>
  </si>
  <si>
    <t xml:space="preserve"> -Բնեղեն աշխատավարձեր և հավելավճարներ</t>
  </si>
  <si>
    <t>4121</t>
  </si>
  <si>
    <t>ՓԱՍՏԱՑԻ ՍՈՑԻԱԼԱԿԱՆ ԱՊԱՀՈՎՈՒԹՅԱՆ ՎՃԱՐՆԵՐ (տող4131)</t>
  </si>
  <si>
    <t xml:space="preserve"> -Սոցիալական ապահովության վճարներ</t>
  </si>
  <si>
    <t>4131</t>
  </si>
  <si>
    <t>1.2 ԾԱՌԱՅՈՒԹՅՈՒՆՆԵՐԻ ԵՎ ԱՊՐԱՆՔՆԵՐԻ ՁԵՌՔ ԲԵՐՈՒՄ (տող4210+տող4220+տող4230+տող4240+տող4250+տող4260)</t>
  </si>
  <si>
    <t>ՇԱՐՈՒՆԱԿԱԿԱՆ ԾԱԽՍԵՐ (տող4211+տող4212+տող4213+տող4214+տող4215+տող4216+տող4217)</t>
  </si>
  <si>
    <t xml:space="preserve"> -Գործառնական և բանկային ծառայությունների ծախսեր</t>
  </si>
  <si>
    <t>4211</t>
  </si>
  <si>
    <t xml:space="preserve"> -Էներգետիկ  ծառայություններ</t>
  </si>
  <si>
    <t xml:space="preserve"> -Կոմունալ ծառայություններ</t>
  </si>
  <si>
    <t xml:space="preserve"> -Կապի ծառայություններ</t>
  </si>
  <si>
    <t xml:space="preserve"> -Ապահովագրական ծախսեր</t>
  </si>
  <si>
    <t xml:space="preserve"> -Գույքի և սարքավորումների վարձակալություն</t>
  </si>
  <si>
    <t xml:space="preserve"> -Արտագերատեսչական ծախսեր</t>
  </si>
  <si>
    <t>4217</t>
  </si>
  <si>
    <t xml:space="preserve"> ԳՈՐԾՈՒՂՈՒՄՆԵՐԻ ԵՎ ՇՐՋԱԳԱՅՈՒԹՅՈՒՆՆԵՐԻ ԾԱԽՍԵՐ (տող4221+տող4222+տող4223)</t>
  </si>
  <si>
    <t xml:space="preserve"> -Ներքին գործուղումներ</t>
  </si>
  <si>
    <t xml:space="preserve"> -Արտասահմանյան գործուղումների գծով ծախսեր</t>
  </si>
  <si>
    <t xml:space="preserve"> -Այլ տրանսպորտային ծախսեր</t>
  </si>
  <si>
    <t>4229</t>
  </si>
  <si>
    <t>ՊԱՅՄԱՆԱԳՐԱՅԻՆ ԱՅԼ ԾԱՌԱՅՈՒԹՅՈՒՆՆԵՐԻ ՁԵՌՔ ԲԵՐՈՒՄ (տող4231+տող4232+տող4233+տող4234+տող4235+տող4236+տող4237+տող4238)</t>
  </si>
  <si>
    <t xml:space="preserve"> -Վարչական ծառայություններ</t>
  </si>
  <si>
    <t xml:space="preserve"> -Համակարգչային ծառայություններ</t>
  </si>
  <si>
    <t xml:space="preserve"> -Աշխատակազմի մասնագիտական զարգացման ծառայություններ</t>
  </si>
  <si>
    <t xml:space="preserve"> -Տեղակատվական ծառայություններ</t>
  </si>
  <si>
    <t xml:space="preserve"> -Կառավարչական ծառայություններ</t>
  </si>
  <si>
    <t xml:space="preserve"> - Կենցաղային և հանրային սննդի ծառայություններ</t>
  </si>
  <si>
    <t>4236</t>
  </si>
  <si>
    <t xml:space="preserve"> -Ներկայացուցչական ծախսեր</t>
  </si>
  <si>
    <t xml:space="preserve"> -Ընդհանուր բնույթի այլ ծառայություններ</t>
  </si>
  <si>
    <t xml:space="preserve"> ԱՅԼ ՄԱՍՆԱԳԻՏԱԿԱՆ ԾԱՌԱՅՈՒԹՅՈՒՆՆԵՐԻ ՁԵՌՔ ԲԵՐՈՒՄ  (տող 4241)</t>
  </si>
  <si>
    <t xml:space="preserve"> -Մասնագիտական ծառայություններ</t>
  </si>
  <si>
    <t>ԸՆԹԱՑԻԿ ՆՈՐՈԳՈՒՄ ԵՎ ՊԱՀՊԱՆՈՒՄ (ծառայություններ և նյութեր) (տող4251+տող4252)</t>
  </si>
  <si>
    <t xml:space="preserve"> -Շենքերի և կառույցների ընթացիկ նորոգում և պահպանում</t>
  </si>
  <si>
    <t xml:space="preserve"> -Մեքենաների և սարքավորումների ընթացիկ նորոգում և պահպանում</t>
  </si>
  <si>
    <t xml:space="preserve"> ՆՅՈՒԹԵՐ (տող4261+տող4262+տող4263+տող4264+տող4265+տող4266+տող4267+տող4268)</t>
  </si>
  <si>
    <t xml:space="preserve"> -Գրասենյակային նյութեր և հագուստ</t>
  </si>
  <si>
    <t xml:space="preserve"> -Գյուղատնտեսական ապրանքներ</t>
  </si>
  <si>
    <t>4262</t>
  </si>
  <si>
    <t xml:space="preserve"> -Վերապատրաստման և ուսուցման նյութեր (աշխատողների վերապատրաստում)</t>
  </si>
  <si>
    <t>4263</t>
  </si>
  <si>
    <t xml:space="preserve"> -Տրանսպորտային նյութեր</t>
  </si>
  <si>
    <t xml:space="preserve"> -Շրջակա միջավայրի պաշտպանության և գիտական նյութեր</t>
  </si>
  <si>
    <t>4265</t>
  </si>
  <si>
    <t xml:space="preserve"> -Առողջապահական  և լաբորատոր նյութեր</t>
  </si>
  <si>
    <t>4266</t>
  </si>
  <si>
    <t xml:space="preserve"> -Կենցաղային և հանրային սննդի նյութեր</t>
  </si>
  <si>
    <t xml:space="preserve"> -Հատուկ նպատակային այլ նյութեր</t>
  </si>
  <si>
    <t xml:space="preserve"> 1.3 ՏՈԿՈՍԱՎՃԱՐՆԵՐ (տող4310+տող 4320+տող4330)</t>
  </si>
  <si>
    <t>ՆԵՐՔԻՆ ՏՈԿՈՍԱՎՃԱՐՆԵՐ (տող4311+տող4312)</t>
  </si>
  <si>
    <t xml:space="preserve"> -Ներքին արժեթղթերի տոկոսավճարներ</t>
  </si>
  <si>
    <t xml:space="preserve"> -Ներքին վարկերի տոկոսավճարներ</t>
  </si>
  <si>
    <t>4412</t>
  </si>
  <si>
    <t>ԱՐՏԱՔԻՆ ՏՈԿՈՍԱՎՃԱՐՆԵՐ (տող4321+տող4322)</t>
  </si>
  <si>
    <t xml:space="preserve"> -Արտաքին արժեթղթերի գծով տոկոսավճարներ</t>
  </si>
  <si>
    <t xml:space="preserve"> -Արտաքին վարկերի գծով տոկոսավճարներ</t>
  </si>
  <si>
    <t xml:space="preserve">ՓՈԽԱՌՈՒԹՅՈՒՆՆԵՐԻ ՀԵՏ ԿԱՊՎԱԾ ՎՃԱՐՆԵՐ (տող4331+տող4332+տող4333) </t>
  </si>
  <si>
    <t xml:space="preserve"> -Փոխանակման կուրսերի բացասական տարբերություն</t>
  </si>
  <si>
    <t>4431</t>
  </si>
  <si>
    <t xml:space="preserve"> -Տույժեր</t>
  </si>
  <si>
    <t>4432</t>
  </si>
  <si>
    <t xml:space="preserve"> -Փոխառությունների գծով տուրքեր</t>
  </si>
  <si>
    <t>4433</t>
  </si>
  <si>
    <t>1.4 ՍՈՒԲՍԻԴԻԱՆԵՐ  (տող4410+տող4420)</t>
  </si>
  <si>
    <t>ՍՈՒԲՍԻԴԻԱՆԵՐ ՊԵՏԱԿԱՆ (ՀԱՄԱՅՆՔԱՅԻՆ) ԿԱԶՄԱԿԵՐՊՈՒԹՅՈՒՆՆԵՐԻՆ (տող4411+տող4412)</t>
  </si>
  <si>
    <t xml:space="preserve"> -Սուբսիդիաներ ոչ-ֆինանսական պետական (hամայնքային) կազմակերպություններին </t>
  </si>
  <si>
    <t xml:space="preserve"> -Սուբսիդիաներ ֆինանսական պետական (hամայնքային) կազմակերպություններին </t>
  </si>
  <si>
    <t>4512</t>
  </si>
  <si>
    <t>ՍՈՒԲՍԻԴԻԱՆԵՐ ՈՉ ՊԵՏԱԿԱՆ (ՈՉ ՀԱՄԱՅՆՔԱՅԻՆ) ԿԱԶՄԱԿԵՐՊՈՒԹՅՈՒՆՆԵՐԻՆ (տող4421+տող4422)</t>
  </si>
  <si>
    <t xml:space="preserve"> -Սուբսիդիաներ ոչ պետական (ոչ hամայնքային) ոչ ֆինանսական կազմակերպություններին </t>
  </si>
  <si>
    <t xml:space="preserve"> -Սուբսիդիաներ ոչ պետական (ոչ hամայնքային) ֆինանսական  կազմակերպություններին </t>
  </si>
  <si>
    <t>4522</t>
  </si>
  <si>
    <t>1.5 ԴՐԱՄԱՇՆՈՐՀՆԵՐ (տող4510+տող4520+տող4530+տող4540)</t>
  </si>
  <si>
    <t>ԴՐԱՄԱՇՆՈՐՀՆԵՐ ՕՏԱՐԵՐԿՐՅԱ ԿԱՌԱՎԱՐՈՒԹՅՈՒՆՆԵՐԻՆ (տող4511+տող4512)</t>
  </si>
  <si>
    <t xml:space="preserve"> -Ընթացիկ դրամաշնորհներ օտարերկրյա կառավարություններին</t>
  </si>
  <si>
    <t>4611</t>
  </si>
  <si>
    <t xml:space="preserve"> -Կապիտալ դրամաշնորհներ օտարերկրյա կառավարություններին</t>
  </si>
  <si>
    <t>4612</t>
  </si>
  <si>
    <t>ԴՐԱՄԱՇՆՈՐՀՆԵՐ ՄԻՋԱԶԳԱՅԻՆ ԿԱԶՄԱԿԵՐՊՈՒԹՅՈՒՆՆԵՐԻՆ (տող4521+տող4522)</t>
  </si>
  <si>
    <t xml:space="preserve"> -Ընթացիկ դրամաշնորհներ  միջազգային կազմակերպություններին</t>
  </si>
  <si>
    <t>4621</t>
  </si>
  <si>
    <t xml:space="preserve"> -Կապիտալ դրամաշնորհներ միջազգային կազմակերպություններին</t>
  </si>
  <si>
    <t>4622</t>
  </si>
  <si>
    <t>ԸՆԹԱՑԻԿ ԴՐԱՄԱՇՆՈՐՀՆԵՐ ՊԵՏԱԿԱՆ ՀԱՏՎԱԾԻ ԱՅԼ ՄԱԿԱՐԴԱԿՆԵՐԻՆ (տող4531+տող4532+տող4533)</t>
  </si>
  <si>
    <t xml:space="preserve"> - Ընթացիկ դրամաշնորհներ պետական և համայնքների ոչ առևտրային կազմակերպություններին</t>
  </si>
  <si>
    <t xml:space="preserve"> - Ընթացիկ դրամաշնորհներ պետական և համայնքների  առևտրային կազմակերպություններին</t>
  </si>
  <si>
    <t xml:space="preserve"> - Այլ ընթացիկ դրամաշնորհներ                             (տող 4534+տող 4535 +տող 4536)</t>
  </si>
  <si>
    <t xml:space="preserve">այլ համայնքներին </t>
  </si>
  <si>
    <t xml:space="preserve"> - ՀՀ պետական բյուջեին</t>
  </si>
  <si>
    <t xml:space="preserve"> - այլ</t>
  </si>
  <si>
    <t>ԿԱՊԻՏԱԼ ԴՐԱՄԱՇՆՈՐՀՆԵՐ ՊԵՏԱԿԱՆ ՀԱՏՎԱԾԻ ԱՅԼ ՄԱԿԱՐԴԱԿՆԵՐԻՆ (տող4541+տող4542+տող4543)</t>
  </si>
  <si>
    <t xml:space="preserve"> -Կապիտալ դրամաշնորհներ պետական և համայնքների ոչ առևտրային կազմակերպություններին</t>
  </si>
  <si>
    <t>4655</t>
  </si>
  <si>
    <t xml:space="preserve"> -Կապիտալ դրամաշնորհներ պետական և համայնքների  առևտրային կազմակերպություններին</t>
  </si>
  <si>
    <t>4656</t>
  </si>
  <si>
    <t xml:space="preserve"> -Այլ կապիտալ դրամաշնորհներ                                     (տող 4544+տող 4545 +տող 4546)</t>
  </si>
  <si>
    <t xml:space="preserve">ՀՀ այլ համայնքներին </t>
  </si>
  <si>
    <t>1.6 ՍՈՑԻԱԼԱԿԱՆ ՆՊԱՍՏՆԵՐ ԵՎ ԿԵՆՍԱԹՈՇԱԿՆԵՐ (տող4610+տող4630+տող4640)</t>
  </si>
  <si>
    <t>ՍՈՑԻԱԼԱԿԱՆ ԱՊԱՀՈՎՈՒԹՅԱՆ ՆՊԱՍՏՆԵՐ</t>
  </si>
  <si>
    <t xml:space="preserve"> - Տնային տնտեսություններին դրամով վճարվող սոցիալական ապահովության վճարներ</t>
  </si>
  <si>
    <t>4711</t>
  </si>
  <si>
    <t xml:space="preserve"> - Սոցիալական ապահովության բնեղեն նպաստներ ծառայություններ մատուցողներին</t>
  </si>
  <si>
    <t xml:space="preserve"> ՍՈՑԻԱԼԱԿԱՆ ՕԳՆՈՒԹՅԱՆ ԴՐԱՄԱԿԱՆ ԱՐՏԱՀԱՅՏՈՒԹՅԱՄԲ ՆՊԱՍՏՆԵՐ (ԲՅՈՒՋԵԻՑ) (տող4631+տող4632+տող4633+տող4634) </t>
  </si>
  <si>
    <t xml:space="preserve">որից` </t>
  </si>
  <si>
    <t xml:space="preserve"> -Հուղարկավորության նպաստներ բյուջեից</t>
  </si>
  <si>
    <t>4726</t>
  </si>
  <si>
    <t xml:space="preserve"> -Կրթական, մշակութային և սպորտային նպաստներ բյուջեից</t>
  </si>
  <si>
    <t>4727</t>
  </si>
  <si>
    <t xml:space="preserve"> -Բնակարանային նպաստներ բյուջեից</t>
  </si>
  <si>
    <t xml:space="preserve"> -Այլ նպաստներ բյուջեից</t>
  </si>
  <si>
    <t xml:space="preserve"> ԿԵՆՍԱԹՈՇԱԿՆԵՐ (տող4641) </t>
  </si>
  <si>
    <t xml:space="preserve"> -Կենսաթոշակներ</t>
  </si>
  <si>
    <t>4741</t>
  </si>
  <si>
    <t>1.7 ԱՅԼ ԾԱԽՍԵՐ (տող4710+տող4720+տող4730+տող4740+տող4750+տող4760+տող4770)</t>
  </si>
  <si>
    <t xml:space="preserve">ՆՎԻՐԱՏՎՈՒԹՅՈՒՆՆԵՐ ՈՉ ԿԱՌԱՎԱՐԱԿԱՆ (ՀԱՍԱՐԱԿԱԿԱՆ) ԿԱԶՄԱԿԵՐՊՈՒԹՅՈՒՆՆԵՐԻՆ (տող4711+տող4712) </t>
  </si>
  <si>
    <t xml:space="preserve"> - Տնային տնտեսություններին ծառայություններ մատուցող` շահույթ չհետապնդող կազմակերպություններին նվիրատվություններ</t>
  </si>
  <si>
    <t>4811</t>
  </si>
  <si>
    <t xml:space="preserve"> -Նվիրատվություններ այլ շահույթ չհետապնդող կազմակերպություններին</t>
  </si>
  <si>
    <t>ՀԱՐԿԵՐ, ՊԱՐՏԱԴԻՐ ՎՃԱՐՆԵՐ ԵՎ ՏՈՒՅԺԵՐ, ՈՐՈՆՔ ԿԱՌԱՎԱՐՄԱՆ ՏԱՐԲԵՐ ՄԱԿԱՐԴԱԿՆԵՐԻ ԿՈՂՄԻՑ ԿԻՐԱՌՎՈՒՄ ԵՆ ՄԻՄՅԱՆՑ ՆԿԱՏՄԱՄԲ (տող4721+տող4722+տող4723+տող4724)</t>
  </si>
  <si>
    <t xml:space="preserve"> -Աշխատավարձի ֆոնդ</t>
  </si>
  <si>
    <t>4821</t>
  </si>
  <si>
    <t xml:space="preserve"> -Այլ հարկեր</t>
  </si>
  <si>
    <t>4822</t>
  </si>
  <si>
    <t xml:space="preserve"> -Պարտադիր վճարներ</t>
  </si>
  <si>
    <t xml:space="preserve"> -Պետական հատվածի տարբեր մակարդակների կողմից միմյանց նկատմամբ կիրառվող տույժեր</t>
  </si>
  <si>
    <t>4824</t>
  </si>
  <si>
    <t>ԴԱՏԱՐԱՆՆԵՐԻ ԿՈՂՄԻՑ ՆՇԱՆԱԿՎԱԾ ՏՈՒՅԺԵՐ ԵՎ ՏՈՒԳԱՆՔՆԵՐ (տող4731)</t>
  </si>
  <si>
    <t xml:space="preserve"> -Դատարանների կողմից նշանակված տույժեր և տուգանքներ</t>
  </si>
  <si>
    <t>4831</t>
  </si>
  <si>
    <t xml:space="preserve"> ԲՆԱԿԱՆ ԱՂԵՏՆԵՐԻՑ ԿԱՄ ԱՅԼ ԲՆԱԿԱՆ ՊԱՏՃԱՌՆԵՐՈՎ ԱՌԱՋԱՑԱԾ ՎՆԱՍՆԵՐԻ ԿԱՄ ՎՆԱՍՎԱԾՔՆԵՐԻ ՎԵՐԱԿԱՆԳՆՈՒՄ (տող4741+տող4742)</t>
  </si>
  <si>
    <t xml:space="preserve"> -Բնական աղետներից առաջացած վնասվածքների կամ վնասների վերականգնում</t>
  </si>
  <si>
    <t>4841</t>
  </si>
  <si>
    <t xml:space="preserve"> -Այլ բնական պատճառներով ստացած վնասվածքների վերականգնում</t>
  </si>
  <si>
    <t>4842</t>
  </si>
  <si>
    <t>ԿԱՌԱՎԱՐՄԱՆ ՄԱՐՄԻՆՆԵՐԻ ԳՈՐԾՈՒՆԵՈՒԹՅԱՆ ՀԵՏԵՎԱՆՔՈՎ ԱՌԱՋԱՑԱԾ ՎՆԱՍՆԵՐԻ ԿԱՄ ՎՆԱՍՎԱԾՔՆԵՐԻ  ՎԵՐԱԿԱՆԳՆՈՒՄ (տող4751)</t>
  </si>
  <si>
    <t xml:space="preserve"> -Կառավարման մարմինների գործունեության հետևանքով առաջացած վնասվածքների  կամ վնասների վերականգնում </t>
  </si>
  <si>
    <t>4851</t>
  </si>
  <si>
    <t xml:space="preserve"> ԱՅԼ ԾԱԽՍԵՐ (տող4761)</t>
  </si>
  <si>
    <t xml:space="preserve"> -Այլ ծախսեր</t>
  </si>
  <si>
    <t>ՊԱՀՈՒՍՏԱՅԻՆ ՄԻՋՈՑՆԵՐ (տող4771)</t>
  </si>
  <si>
    <t xml:space="preserve"> -Պահուստային միջոցներ</t>
  </si>
  <si>
    <t>այդ թվում` համայնքի բյուջեի վարչական մասի պահուստային ֆոնդից ֆոնդային մաս կատարվող հատկացումներ</t>
  </si>
  <si>
    <t>Բ. ՈՉ ՖԻՆԱՆՍԱԿԱՆ ԱԿՏԻՎՆԵՐԻ ԳԾՈՎ ԾԱԽՍԵՐ                     (տող5100+տող5200+տող5300+տող5400)</t>
  </si>
  <si>
    <t>1.1. ՀԻՄՆԱԿԱՆ ՄԻՋՈՑՆԵՐ                                 (տող5110+տող5120+տող5130)</t>
  </si>
  <si>
    <t>ՇԵՆՔԵՐ ԵՎ ՇԻՆՈՒԹՅՈՒՆՆԵՐ                                       (տող5111+տող5112+տող5113)</t>
  </si>
  <si>
    <t xml:space="preserve"> - Շենքերի և շինությունների ձեռք բերում</t>
  </si>
  <si>
    <t>5111</t>
  </si>
  <si>
    <t xml:space="preserve"> - Շենքերի և շինությունների կառուցում</t>
  </si>
  <si>
    <t xml:space="preserve"> - Շենքերի և շինությունների կապիտալ վերանորոգում</t>
  </si>
  <si>
    <t>ՄԵՔԵՆԱՆԵՐ ԵՎ ՍԱՐՔԱՎՈՐՈՒՄՆԵ   (տող5121+ տող5122+տող5123)</t>
  </si>
  <si>
    <t xml:space="preserve"> - Տրանսպորտային սարքավորումներ</t>
  </si>
  <si>
    <t xml:space="preserve"> - Վարչական սարքավորումներ</t>
  </si>
  <si>
    <t xml:space="preserve"> - Այլ մեքենաներ և սարքավորումներ</t>
  </si>
  <si>
    <t xml:space="preserve"> ԱՅԼ ՀԻՄՆԱԿԱՆ ՄԻՋՈՑՆԵ     (տող 5131+տող 5132+տող 5133+ տող5134)</t>
  </si>
  <si>
    <t xml:space="preserve"> -Աճեցվող ակտիվներ</t>
  </si>
  <si>
    <t>5131</t>
  </si>
  <si>
    <t xml:space="preserve"> - Ոչ նյութական հիմնական միջոցներ</t>
  </si>
  <si>
    <t xml:space="preserve"> - Գեոդեզիական քարտեզագրական ծախսեր</t>
  </si>
  <si>
    <t>5133</t>
  </si>
  <si>
    <t xml:space="preserve"> - Նախագծահետազոտական ծախսեր</t>
  </si>
  <si>
    <t>1.2 ՊԱՇԱՐՆԵՐ (տող5211+տող5221+տող5231+տող5241)</t>
  </si>
  <si>
    <t xml:space="preserve"> - Համայնքային նշանակության ռազմավարական պաշարներ</t>
  </si>
  <si>
    <t>5211</t>
  </si>
  <si>
    <t xml:space="preserve"> - Նյութեր և պարագաներ</t>
  </si>
  <si>
    <t>5221</t>
  </si>
  <si>
    <t xml:space="preserve"> - Վերավաճառքի համար նախատեսված ապրանքներ</t>
  </si>
  <si>
    <t>5231</t>
  </si>
  <si>
    <t xml:space="preserve"> -Սպառման նպատակով պահվող պաշարներ</t>
  </si>
  <si>
    <t>5241</t>
  </si>
  <si>
    <t>1.3 ԲԱՐՁՐԱՐԺԵՔ ԱԿՏԻՎՆԵՐ (տող 5311)</t>
  </si>
  <si>
    <t xml:space="preserve"> -Բարձրարժեք ակտիվներ</t>
  </si>
  <si>
    <t>5311</t>
  </si>
  <si>
    <t xml:space="preserve"> -Հող</t>
  </si>
  <si>
    <t>5411</t>
  </si>
  <si>
    <t xml:space="preserve"> -Ընդերքային ակտիվներ</t>
  </si>
  <si>
    <t>5421</t>
  </si>
  <si>
    <t xml:space="preserve"> -Այլ բնական ծագում ունեցող ակտիվներ</t>
  </si>
  <si>
    <t>5431</t>
  </si>
  <si>
    <t xml:space="preserve"> -Ոչ նյութական չարտադրված ակտիվներ</t>
  </si>
  <si>
    <t>5441</t>
  </si>
  <si>
    <t>Համաֆինասնսավորմամբ իրականացվող ծրագրեր եւ /կամ/կապիտալ ակտիվի ձեռք բերում</t>
  </si>
  <si>
    <t>5511</t>
  </si>
  <si>
    <t xml:space="preserve"> Գ. ՈՉ ՖԻՆԱՆՍԱԿԱՆ ԱԿՏԻՎՆԵՐԻ ԻՐԱՑՈՒՄԻՑ ՄՈՒՏՔԵՐ (տող6100+տող6200+տող6300+տող6400)</t>
  </si>
  <si>
    <t xml:space="preserve">ՀԻՄՆԱԿԱՆ ՄԻՋՈՑՆԵՐԻ ԻՐԱՑՈՒՄԻՑ ՄՈՒՏՔԵՐ (տող6110+տող6120+տող6130) </t>
  </si>
  <si>
    <t xml:space="preserve">ԱՆՇԱՐԺ ԳՈՒՅՔԻ ԻՐԱՑՈՒՄԻՑ ՄՈՒՏՔԵՐ </t>
  </si>
  <si>
    <t>ՇԱՐԺԱԿԱՆ ԳՈՒՅՔԻ ԻՐԱՑՈՒՄԻՑ ՄՈՒՏՔԵՐ</t>
  </si>
  <si>
    <t>ԱՅԼ ՀԻՄՆԱԿԱՆ ՄԻՋՈՑՆԵՐԻ ԻՐԱՑՈՒՄԻՑ ՄՈՒՏՔԵՐ</t>
  </si>
  <si>
    <t>8131</t>
  </si>
  <si>
    <t>ՊԱՇԱՐՆԵՐԻ ԻՐԱՑՈՒՄԻՑ ՄՈՒՏՔԵՐ (տող6210+տող6220)</t>
  </si>
  <si>
    <t xml:space="preserve"> ՌԱԶՄԱՎԱՐԱԿԱՆ ՀԱՄԱՅՆՔԱՅԻՆ ՊԱՇԱՐՆԵՐԻ ԻՐԱՑՈՒՄԻՑ ՄՈՒՏՔԵՐ</t>
  </si>
  <si>
    <t>8211</t>
  </si>
  <si>
    <t>ԱՅԼ ՊԱՇԱՐՆԵՐԻ ԻՐԱՑՈՒՄԻՑ ՄՈՒՏՔԵՐ (տող6221+տող6222+տող6223)</t>
  </si>
  <si>
    <t xml:space="preserve"> - Արտադրական պաշարների իրացումից մուտքեր</t>
  </si>
  <si>
    <t>8221</t>
  </si>
  <si>
    <t xml:space="preserve"> - Վերավաճառքի համար ապրանքների իրացումից մուտքեր</t>
  </si>
  <si>
    <t>8222</t>
  </si>
  <si>
    <t xml:space="preserve"> - Սպառման համար նախատեսված պաշարների իրացումից մուտքեր</t>
  </si>
  <si>
    <t>8223</t>
  </si>
  <si>
    <t>ԲԱՐՁՐԱՐԺԵՔ ԱԿՏԻՎՆԵՐԻ ԻՐԱՑՈՒՄԻՑ ՄՈՒՏՔԵՐ   (տող 6310)</t>
  </si>
  <si>
    <t>ԲԱՐՁՐԱՐԺԵՔ ԱԿՏԻՎՆԵՐԻ ԻՐԱՑՈՒՄԻՑ ՄՈՒՏՔԵՐ</t>
  </si>
  <si>
    <t>8311</t>
  </si>
  <si>
    <t>ՉԱՐՏԱԴՐՎԱԾ ԱԿՏԻՎՆԵՐԻ ԻՐԱՑՈՒՄԻՑ ՄՈՒՏՔԵՐ`                                                   (տող6410+տող6420+տող6430+տող6440)</t>
  </si>
  <si>
    <t>ՀՈՂԻ ԻՐԱՑՈՒՄԻՑ ՄՈՒՏՔԵՐ</t>
  </si>
  <si>
    <t>ՕԳՏԱԿԱՐ ՀԱՆԱԾՈՆԵՐԻ ԻՐԱՑՈՒՄԻՑ ՄՈՒՏՔԵՐ</t>
  </si>
  <si>
    <t>8412</t>
  </si>
  <si>
    <t xml:space="preserve"> ԱՅԼ ԲՆԱԿԱՆ ԾԱԳՈՒՄ ՈՒՆԵՑՈՂ ՀԻՄՆԱԿԱՆ ՄԻՋՈՑՆԵՐԻ ԻՐԱՑՈՒՄԻՑ ՄՈՒՏՔԵՐ</t>
  </si>
  <si>
    <t>8413</t>
  </si>
  <si>
    <t xml:space="preserve"> ՈՉ ՆՅՈՒԹԱԿԱՆ ՉԱՐՏԱԴՐՎԱԾ ԱԿՏԻՎՆԵՐԻ ԻՐԱՑՈՒՄԻՑ ՄՈՒՏՔԵՐ</t>
  </si>
  <si>
    <t>8414</t>
  </si>
  <si>
    <t xml:space="preserve"> Տողի NN</t>
  </si>
  <si>
    <t>Բյուջետային ծախսերի տնտեսագիտական դասակարգման հոդվածների անվանումները</t>
  </si>
  <si>
    <t>1.4 ՉԱՐՏԱԴՐՎԱԾ ԱԿՏԻՎՆԵՐ (տող 5411+տող 5421+տող 5431+տող5441)</t>
  </si>
  <si>
    <t>Ð³í»Éí³Í  N 3</t>
  </si>
  <si>
    <t>9111</t>
  </si>
  <si>
    <t>6111</t>
  </si>
  <si>
    <t>6112</t>
  </si>
  <si>
    <t>9213</t>
  </si>
  <si>
    <t>9212</t>
  </si>
  <si>
    <t>6212</t>
  </si>
  <si>
    <t>9121</t>
  </si>
  <si>
    <t>6121</t>
  </si>
  <si>
    <t>9122</t>
  </si>
  <si>
    <t>6122</t>
  </si>
  <si>
    <t xml:space="preserve"> X</t>
  </si>
  <si>
    <t>03</t>
  </si>
  <si>
    <t>´Ûáõç»ï³ÛÇÝ Í³Ëë»ñÇ ·áñÍ³é³Ï³Ý ¹³ë³Ï³ñ·Ù³Ý µ³ÅÇÝÝ»ñÇ, ËÙµ»ñÇ ¨ ¹³ë»ñÇ ³Ýí³ÝáõÙÝ»ñÁ</t>
  </si>
  <si>
    <t>úñ»Ýë¹Çñ ¨ ·áñÍ³¹Çñ Ù³ñÙÇÝÝ»ñ, å»ï³Ï³Ý Ï³é³í³ñáõÙ, ‎ýÇÝ³Ýë³Ï³Ý ¨ Ñ³ñÏ³µÛáõç»ï³ÛÇÝ Ñ³ñ³µ»ñáõÃÛáõÝÝ»ñ, ³ñï³ùÇÝ Ñ³ñ³µ»ñáõÃÛáõÝÝ»ñ</t>
  </si>
  <si>
    <t xml:space="preserve">úñ»Ýë¹Çñ ¨ ·áñÍ³¹Çñ Ù³ñÙÇÝÝ»ñ,å»ï³Ï³Ý Ï³é³í³ñáõÙ </t>
  </si>
  <si>
    <t xml:space="preserve">üÇÝ³Ýë³Ï³Ý ¨ Ñ³ñÏ³µÛáõç»ï³ÛÇÝ Ñ³ñ³µ»ñáõÃÛáõÝÝ»ñ </t>
  </si>
  <si>
    <t xml:space="preserve">²ñï³ùÇÝ Ñ³ñ³µ»ñáõÃÛáõÝÝ»ñ </t>
  </si>
  <si>
    <t>²ñï³ùÇÝ ïÝï»ë³Ï³Ý û·ÝáõÃÛáõÝ</t>
  </si>
  <si>
    <t>²ñï³ùÇÝ ïÝï»ë³Ï³Ý ³ç³ÏóáõÃÛáõÝ</t>
  </si>
  <si>
    <t xml:space="preserve">ØÇç³½·³ÛÇÝ Ï³½Ù³Ï»ñåáõÃÛáõÝÝ»ñÇ ÙÇçáóáí ïñ³Ù³¹ñíáÕ ïÝï»ë³Ï³Ý û·ÝáõÃÛáõÝ </t>
  </si>
  <si>
    <t xml:space="preserve">²ßË³ï³Ï³½ÙÇ /Ï³¹ñ»ñÇ/ ·Íáí ÁÝ¹Ñ³Ýáõñ µÝáõÛÃÇ Í³é³ÛáõÃÛáõÝÝ»ñ </t>
  </si>
  <si>
    <t xml:space="preserve">Ìñ³·ñÙ³Ý ¨ íÇ×³Ï³·ñ³Ï³Ý ÁÝ¹Ñ³Ýáõñ Í³é³ÛáõÃÛáõÝÝ»ñ </t>
  </si>
  <si>
    <t xml:space="preserve">ÀÝ¹Ñ³Ýáõñ µÝáõÛÃÇ ³ÛÉ Í³é³ÛáõÃÛáõÝÝ»ñ </t>
  </si>
  <si>
    <t>ÀÝ¹Ñ³Ýáõñ µÝáõÛÃÇ Ñ»ï³½áï³Ï³Ý ³ßË³ï³Ýù</t>
  </si>
  <si>
    <t xml:space="preserve">ÀÝ¹Ñ³Ýáõñ µÝáõÛÃÇ Ñ»ï³½áï³Ï³Ý ³ßË³ï³Ýù </t>
  </si>
  <si>
    <t xml:space="preserve">ÀÝ¹Ñ³Ýáõñ µÝáõÛÃÇ Ñ³Ýñ³ÛÇÝ Í³é³ÛáõÃÛáõÝÝ»ñÇ ·Íáí Ñ»ï³½áï³Ï³Ý ¨ Ý³Ë³·Í³ÛÇÝ ³ßË³ï³ÝùÝ»ñ </t>
  </si>
  <si>
    <t xml:space="preserve">ÀÝ¹Ñ³Ýáõñ µÝáõÛÃÇ Ñ³Ýñ³ÛÇÝ Í³é³ÛáõÃÛáõÝÝ»ñ ·Íáí Ñ»ï³½áï³Ï³Ý ¨ Ý³Ë³·Í³ÛÇÝ ³ßË³ï³ÝùÝ»ñ  </t>
  </si>
  <si>
    <t xml:space="preserve">ÀÝ¹Ñ³Ýáõñ µÝáõÛÃÇ Ñ³Ýñ³ÛÇÝ Í³é³ÛáõÃÛáõÝÝ»ñ (³ÛÉ ¹³ë»ñÇÝ ãå³ïÏ³ÝáÕ) </t>
  </si>
  <si>
    <t xml:space="preserve">Համայնքապետարանի ենթակա ՀՈԱԿ-ների տարածքներում տեսանկարահանող սարքերի տեղադրում </t>
  </si>
  <si>
    <t xml:space="preserve">ä»ï³Ï³Ý å³ñïùÇ ·Íáí ·áñÍ³éÝáõÃÛáõÝÝ»ñ </t>
  </si>
  <si>
    <t>Î³é³í³ñáõÃÛ³Ý ï³ñµ»ñ Ù³Ï³ñ¹³ÏÝ»ñÇ ÙÇç¨ Çñ³Ï³Ý³óíáÕ ÁÝ¹Ñ³Ýáõñ µÝáõÛÃÇ ïñ³Ýëý»ñïÝ»ñ</t>
  </si>
  <si>
    <t xml:space="preserve"> - ¹ñ³Ù³ßÝáñÑÝ»ñ ÐÐ å»ï³Ï³Ý µÛáõç»ÇÝ  </t>
  </si>
  <si>
    <t xml:space="preserve"> - ¹ñ³Ù³ßÝáñÑÝ»ñ ÐÐ ³ÛÉ Ñ³Ù³ÛÝù»ñÇ µÛáõç»Ý»ñÇÝ  </t>
  </si>
  <si>
    <t>³Û¹ ÃíáõÙ` ºñ¨³ÝÇ Ñ³Ù³ù³Õ³ù³ÛÇÝ Í³Ëë»ñÇ ýÇÝ³Ýë³íáñÙ³Ý Ñ³Ù³ñ</t>
  </si>
  <si>
    <t>è³½Ù³Ï³Ý å³ßïå³ÝáõÃÛáõÝ</t>
  </si>
  <si>
    <t xml:space="preserve">è³½Ù³Ï³Ý å³ßïå³ÝáõÃÛáõÝ </t>
  </si>
  <si>
    <t xml:space="preserve">ø³Õ³ù³óÇ³Ï³Ý å³ßïå³ÝáõÃÛáõÝ </t>
  </si>
  <si>
    <t>²ñï³ùÇÝ é³½Ù³Ï³Ý û·ÝáõÃÛáõÝ</t>
  </si>
  <si>
    <t xml:space="preserve">²ñï³ùÇÝ é³½Ù³Ï³Ý û·ÝáõÃÛáõÝ </t>
  </si>
  <si>
    <t>Ð»ï³½áï³Ï³Ý ¨ Ý³Ë³·Í³ÛÇÝ ³ßË³ï³ÝùÝ»ñ å³ßïå³ÝáõÃÛ³Ý áÉáñïáõÙ</t>
  </si>
  <si>
    <t>Ð³ë³ñ³Ï³Ï³Ý Ï³ñ· ¨ ³Ýíï³Ý·áõÃÛáõÝ</t>
  </si>
  <si>
    <t>àëïÇÏ³ÝáõÃÛáõÝ</t>
  </si>
  <si>
    <t>²½·³ÛÇÝ ³Ýíï³Ý·áõÃÛáõÝ</t>
  </si>
  <si>
    <t>ä»ï³Ï³Ý å³Ñå³ÝáõÃÛáõÝ</t>
  </si>
  <si>
    <t>öñÏ³ñ³ñ Í³é³ÛáõÃÛáõÝ</t>
  </si>
  <si>
    <t xml:space="preserve">öñÏ³ñ³ñ Í³é³ÛáõÃÛáõÝ </t>
  </si>
  <si>
    <t>¸³ï³Ï³Ý ·áñÍáõÝ»áõÃÛáõÝ ¨ Çñ³í³Ï³Ý å³ßïå³ÝáõÃÛáõÝ</t>
  </si>
  <si>
    <t xml:space="preserve">¸³ï³ñ³ÝÝ»ñ </t>
  </si>
  <si>
    <t>Æñ³í³Ï³Ý å³ßïå³ÝáõÃÛáõÝ</t>
  </si>
  <si>
    <t>¸³ï³Ë³½áõÃÛáõÝ</t>
  </si>
  <si>
    <t>Î³É³Ý³í³Ûñ»ñ</t>
  </si>
  <si>
    <t xml:space="preserve">Î³É³Ý³í³Ûñ»ñ </t>
  </si>
  <si>
    <t xml:space="preserve">Ð»ï³½áï³Ï³Ý áõ Ý³Ë³·Í³ÛÇÝ ³ßË³ï³ÝùÝ»ñ Ñ³ë³ñ³Ï³Ï³Ý Ï³ñ·Ç ¨ ³Ýíï³Ý·áõÃÛ³Ý áÉáñïáõÙ </t>
  </si>
  <si>
    <t>Ð³ë³ñ³Ï³Ï³Ý Ï³ñ· ¨ ³Ýíï³Ý·áõÃÛáõÝ  (³ÛÉ ¹³ë»ñÇÝ ãå³ïÏ³ÝáÕ)</t>
  </si>
  <si>
    <t>Ð³ë³ñ³Ï³Ï³Ý Ï³ñ· ¨ ³Ýíï³Ý·áõÃÛáõÝ (³ÛÉ ¹³ë»ñÇÝ ãå³ïÏ³ÝáÕ)</t>
  </si>
  <si>
    <t xml:space="preserve">ÀÝ¹Ñ³Ýáõñ µÝáõÛÃÇ ïÝï»ë³Ï³Ý ¨ ³é¨ïñ³ÛÇÝ Ñ³ñ³µ»ñáõÃÛáõÝÝ»ñ </t>
  </si>
  <si>
    <t xml:space="preserve">²ßË³ï³ÝùÇ Ñ»ï Ï³åí³Í ÁÝ¹Ñ³Ýáõñ µÝáõÛÃÇ Ñ³ñ³µ»ñáõÃÛáõÝÝ»ñ </t>
  </si>
  <si>
    <t xml:space="preserve">¶ÛáõÕ³ïÝï»ëáõÃÛáõÝ </t>
  </si>
  <si>
    <t>²Ý³ëÝ³µáõÅ³Ï³Ý Í³é³ÛáõÃÛáõÝÝ»ñ</t>
  </si>
  <si>
    <t>Ð³Ï³Ï³ñÏï³ÛÇÝ Ï³Û³ÝÝ»ñÇ å³Ñå³ÝáõÙ,ëå³ë³ñÏáõÙ</t>
  </si>
  <si>
    <t xml:space="preserve">²Ýï³é³ÛÇÝ ïÝï»ëáõÃÛáõÝ </t>
  </si>
  <si>
    <t>ÒÏÝáñëáõÃÛáõÝ ¨ áñëáñ¹áõÃÛáõÝ</t>
  </si>
  <si>
    <t>ø³ñ³ÍáõË  ¨ ³ÛÉ Ï³ñÍñ µÝ³Ï³Ý í³é»ÉÇù</t>
  </si>
  <si>
    <t xml:space="preserve">Ü³íÃ³ÙÃ»ñù ¨ µÝ³Ï³Ý ·³½ </t>
  </si>
  <si>
    <t>ØÇçáõÏ³ÛÇÝ í³é»ÉÇù</t>
  </si>
  <si>
    <t>ì³é»ÉÇùÇ ³ÛÉ ï»ë³ÏÝ»ñ</t>
  </si>
  <si>
    <t xml:space="preserve">¾É»Ïïñ³¿Ý»ñ·Ç³ </t>
  </si>
  <si>
    <t>àã ¿É»Ïïñ³Ï³Ý ¿Ý»ñ·Ç³</t>
  </si>
  <si>
    <t>È»éÝ³³ñ¹ÛáõÝ³Ñ³ÝáõÙ, ³ñ¹ÛáõÝ³µ»ñáõÃÛáõÝ ¨ ßÇÝ³ñ³ñáõÃÛáõÝ</t>
  </si>
  <si>
    <t>Ð³Ýù³ÛÇÝ é»ëáõñëÝ»ñÇ ³ñ¹ÛáõÝ³Ñ³ÝáõÙ, µ³ó³éáõÃÛ³Ùµ µÝ³Ï³Ý í³é»ÉÇùÇ</t>
  </si>
  <si>
    <t xml:space="preserve">²ñ¹ÛáõÝ³µ»ñáõÃÛáõÝ </t>
  </si>
  <si>
    <t xml:space="preserve">ÞÇÝ³ñ³ñáõÃÛáõÝ </t>
  </si>
  <si>
    <t xml:space="preserve">×³Ý³å³ñÑ³ÛÇÝ ïñ³Ýëåáñï </t>
  </si>
  <si>
    <t xml:space="preserve">æñ³ÛÇÝ ïñ³Ýëåáñï </t>
  </si>
  <si>
    <t xml:space="preserve">ºñÏ³ÃáõÕ³ÛÇÝ ïñ³Ýëåáñï </t>
  </si>
  <si>
    <t xml:space="preserve">ú¹³ÛÇÝ ïñ³Ýëåáñï </t>
  </si>
  <si>
    <t xml:space="preserve">ÊáÕáí³Ï³ß³ñ³ÛÇÝ ¨ ³ÛÉ ïñ³Ýëåáñï </t>
  </si>
  <si>
    <t>Î³å</t>
  </si>
  <si>
    <t xml:space="preserve">Î³å </t>
  </si>
  <si>
    <t xml:space="preserve">Ø»Í³Í³Ë ¨ Ù³Ýñ³Í³Ë ³é¨ïáõñ, ³åñ³ÝùÝ»ñÇ å³Ñå³ÝáõÙ ¨ å³Ñ»ëï³íáñáõÙ  </t>
  </si>
  <si>
    <t>ÐÛáõñ³ÝáóÝ»ñ ¨ Ñ³ë³ñ³Ï³Ï³Ý ëÝÝ¹Ç ûµÛ»ÏïÝ»ñ</t>
  </si>
  <si>
    <t xml:space="preserve">¼µáë³ßñçáõÃÛáõÝ </t>
  </si>
  <si>
    <t xml:space="preserve">¼³ñ·³óÙ³Ý µ³½Ù³Ýå³ï³Ï Íñ³·ñ»ñ </t>
  </si>
  <si>
    <t>îÝï»ë³Ï³Ý Ñ³ñ³µ»ñáõÃÛáõÝÝ»ñÇ ·Íáí Ñ»ï³½áï³Ï³Ý ¨ Ý³Ë³·Í³ÛÇÝ ³ßË³ï³ÝùÝ»ñ</t>
  </si>
  <si>
    <t>ÀÝ¹Ñ³Ýáõñ µÝáõÛÃÇ ïÝï»ë³Ï³Ý, ³é¨ïñ³ÛÇÝ ¨ ³ßË³ï³ÝùÇ Ñ³ñó»ñÇ ·Íáí Ñ»ï³½áï³Ï³Ý ¨ Ý³Ë³·Í³ÛÇÝ ³ßË³ï³ÝùÝ»ñ</t>
  </si>
  <si>
    <t>¶ÛáõÕ³ïÝï»ëáõÃÛ³Ý, ³Ýï³é³ÛÇÝ ïÝï»ëáõÃÛ³Ý, ÓÏÝáñëáõÃÛ³Ý ¨ áñëáñ¹áõÃÛ³Ý ·Íáí Ñ»ï³½áï³Ï³Ý ¨ Ý³Ë³·Í³ÛÇÝ ³ßË³ï³ÝùÝ»ñ</t>
  </si>
  <si>
    <t>ì³é»ÉÇùÇ ¨ ¿Ý»ñ·»ïÇÏ³ÛÇ ·Íáí Ñ»ï³½áï³Ï³Ý ¨ Ý³Ë³·Í³ÛÇÝ ³ßË³ï³ÝùÝ»ñ</t>
  </si>
  <si>
    <t xml:space="preserve">È»éÝ³³ñ¹ÛáõÝ³Ñ³ÝÙ³Ý, ³ñ¹ÛáõÝ³µ»ñáõÃÛ³Ý ¨ ßÇÝ³ñ³ñáõÃÛ³Ý ·Íáí Ñ»ï³½áï³Ï³Ý ¨ Ý³Ë³·Í³ÛÇÝ ³ßË³ï³ÝùÝ»ñ </t>
  </si>
  <si>
    <t>îñ³ÝëåáñïÇ ·Íáí Ñ»ï³½áï³Ï³Ý ¨ Ý³Ë³·Í³ÛÇÝ ³ßË³ï³ÝùÝ»ñ</t>
  </si>
  <si>
    <t>Î³åÇ ·Íáí Ñ»ï³½áï³Ï³Ý ¨ Ý³Ë³·Í³ÛÇÝ ³ßË³ï³ÝùÝ»ñ</t>
  </si>
  <si>
    <t>²ÛÉ µÝ³·³í³éÝ»ñÇ ·Íáí Ñ»ï³½áï³Ï³Ý ¨ Ý³Ë³·Í³ÛÇÝ ³ßË³ï³ÝùÝ»ñ</t>
  </si>
  <si>
    <t xml:space="preserve">Î»Õï³çñ»ñÇ Ñ»é³óáõÙ </t>
  </si>
  <si>
    <t>Î»Ýë³µ³½Ù³½³ÝáõÃÛ³Ý ¨ µÝáõÃÛ³Ý  å³ßïå³ÝáõÃÛáõÝ</t>
  </si>
  <si>
    <t>Þñç³Ï³ ÙÇç³í³ÛñÇ å³ßïå³ÝáõÃÛ³Ý ·Íáí Ñ»ï³½áï³Ï³Ý ¨ Ý³Ë³·Í³ÛÇÝ ³ßË³ï³ÝùÝ»ñ</t>
  </si>
  <si>
    <t>Þñç³Ï³ ÙÇç³í³ÛñÇ å³ßïå³ÝáõÃÛáõÝ (³ÛÉ ¹³ë»ñÇÝ ãå³ïÏ³ÝáÕ)</t>
  </si>
  <si>
    <t xml:space="preserve">´Ý³Ï³ñ³Ý³ÛÇÝ ßÇÝ³ñ³ñáõÃÛáõÝ </t>
  </si>
  <si>
    <t>Ð³Ù³ÛÝù³ÛÇÝ ½³ñ·³óáõÙ</t>
  </si>
  <si>
    <t>æñ³Ù³ï³Ï³ñ³ñáõÙ</t>
  </si>
  <si>
    <t xml:space="preserve">æñ³Ù³ï³Ï³ñ³ñáõÙ </t>
  </si>
  <si>
    <t xml:space="preserve">öáÕáóÝ»ñÇ Éáõë³íáñáõÙ </t>
  </si>
  <si>
    <t xml:space="preserve">´Ý³Ï³ñ³Ý³ÛÇÝ ßÇÝ³ñ³ñáõÃÛ³Ý ¨ ÏáÙáõÝ³É Í³é³ÛáõÃÛáõÝÝ»ñÇ ·Íáí Ñ»ï³½áï³Ï³Ý ¨ Ý³Ë³·Í³ÛÇÝ ³ßË³ï³ÝùÝ»ñ </t>
  </si>
  <si>
    <t>´Ý³Ï³ñ³Ý³ÛÇÝ ßÇÝ³ñ³ñáõÃÛ³Ý ¨ ÏáÙáõÝ³É Í³é³ÛáõÃÛáõÝÝ»ñ (³ÛÉ ¹³ë»ñÇÝ ãå³ïÏ³ÝáÕ)</t>
  </si>
  <si>
    <t>²ÛÉ µÅßÏ³Ï³Ý ³åñ³ÝùÝ»ñ</t>
  </si>
  <si>
    <t>´ÅßÏ³Ï³Ý ë³ñù»ñ ¨ ë³ñù³íáñáõÙÝ»ñ</t>
  </si>
  <si>
    <t>²ñï³ÑÇí³Ý¹³Ýáó³ÛÇÝ Í³é³ÛáõÃÛáõÝÝ»ñ</t>
  </si>
  <si>
    <t>ÀÝ¹Ñ³Ýáõñ µÝáõÛÃÇ µÅßÏ³Ï³Ý Í³é³ÛáõÃÛáõÝÝ»ñ</t>
  </si>
  <si>
    <t>Ø³ëÝ³·Çï³óí³Í µÅßÏ³Ï³Ý Í³é³ÛáõÃÛáõÝÝ»ñ</t>
  </si>
  <si>
    <t xml:space="preserve">êïáÙ³ïáÉá·Ç³Ï³Ý Í³é³ÛáõÃÛáõÝÝ»ñ </t>
  </si>
  <si>
    <t>ä³ñ³µÅßÏ³Ï³Ý Í³é³ÛáõÃÛáõÝÝ»ñ</t>
  </si>
  <si>
    <t>ÐÇí³Ý¹³Ýáó³ÛÇÝ Í³é³ÛáõÃÛáõÝÝ»ñ</t>
  </si>
  <si>
    <t xml:space="preserve">ÀÝ¹Ñ³Ýáõñ µÝáõÛÃÇ ÑÇí³Ý¹³Ýáó³ÛÇÝ Í³é³ÛáõÃÛáõÝÝ»ñ </t>
  </si>
  <si>
    <t>Ø³ëÝ³·Çï³óí³Í ÑÇí³Ý¹³Ýáó³ÛÇÝ Í³é³ÛáõÃÛáõÝÝ»ñ</t>
  </si>
  <si>
    <t>´ÅßÏ³Ï³Ý, Ùáñ ¨ Ù³ÝÏ³Ý Ï»ÝïñáÝÝ»ñÇ  Í³é³ÛáõÃÛáõÝÝ»ñ</t>
  </si>
  <si>
    <t>ÐÇí³Ý¹Ç ËÝ³ÙùÇ ¨ ³éáÕçáõÃÛ³Ý í»ñ³Ï³Ý·ÝÙ³Ý ïÝ³ÛÇÝ Í³é³ÛáõÃÛáõÝÝ»ñ</t>
  </si>
  <si>
    <t>Ð³Ýñ³ÛÇÝ ³éáÕç³å³Ñ³Ï³Ý Í³é³ÛáõÃÛáõÝÝ»ñ</t>
  </si>
  <si>
    <t xml:space="preserve">²éáÕç³å³ÑáõÃÛ³Ý ·Íáí Ñ»ï³½áï³Ï³Ý ¨ Ý³Ë³·Í³ÛÇÝ ³ßË³ï³ÝùÝ»ñ </t>
  </si>
  <si>
    <t>ÎÇÝ»Ù³ïá·ñ³ýÇ³</t>
  </si>
  <si>
    <t>Ðáõß³ñÓ³ÝÝ»ñÇ ¨ Ùß³ÏáõÛÃ³ÛÇÝ ³ñÅ»ùÝ»ñÇ í»ñ³Ï³Ý·ÝáõÙ ¨ å³Ñå³ÝáõÙ</t>
  </si>
  <si>
    <t>è³¹Çá ¨ Ñ»éáõëï³Ñ³Õáñ¹áõÙÝ»ñÇ Ñ»é³ñÓ³ÏÙ³Ý ¨ Ññ³ï³ñ³Ïã³Ï³Ý Í³é³ÛáõÃÛáõÝÝ»ñ</t>
  </si>
  <si>
    <t>Ð»éáõëï³é³¹ÇáÑ³Õáñ¹áõÙÝ»ñ</t>
  </si>
  <si>
    <t>Ðñ³ï³ñ³ÏãáõÃÛáõÝÝ»ñ, ËÙµ³·ñáõÃÛáõÝÝ»ñ</t>
  </si>
  <si>
    <t>î»Õ»Ï³ïíáõÃÛ³Ý Ó»éùµ»ñáõÙ</t>
  </si>
  <si>
    <t>ø³Õ³ù³Ï³Ý Ïáõë³ÏóáõÃÛáõÝÝ»ñ, Ñ³ë³ñ³Ï³Ï³Ý Ï³½Ù³Ï»ñåáõÃÛáõÝÝ»ñ, ³ñÑÙÇáõÃÛáõÝÝ»ñ</t>
  </si>
  <si>
    <t>Ð³Ý·ëïÇ, Ùß³ÏáõÛÃÇ ¨ ÏñáÝÇ ·Íáí Ñ»ï³½áï³Ï³Ý ¨ Ý³Ë³·Í³ÛÇÝ ³ßË³ï³ÝùÝ»ñ</t>
  </si>
  <si>
    <t>Ð³Ý·Çëï, Ùß³ÏáõÛÃ ¨ ÏñáÝ (³ÛÉ ¹³ë»ñÇÝ ãå³ïÏ³ÝáÕ)</t>
  </si>
  <si>
    <t xml:space="preserve">Ü³Ë³¹åñáó³Ï³Ý ÏñÃáõÃÛáõÝ </t>
  </si>
  <si>
    <t>այդ թվում</t>
  </si>
  <si>
    <t xml:space="preserve">î³ññ³Ï³Ý ÁÝ¹Ñ³Ýáõñ ÏñÃáõÃÛáõÝ </t>
  </si>
  <si>
    <t>ØÇçÝ³Ï³ñ·(ÉñÇí) ÁÝ¹Ñ³Ýáõñ ÏñÃáõÃÛáõÝ</t>
  </si>
  <si>
    <t>Ü³ËÝ³Ï³Ý Ù³ëÝ³·Çï³Ï³Ý (³ñÑ»ëï³·áñÍ³Ï³Ý) ¨ ÙÇçÇÝ Ù³ëÝ³·Çï³Ï³Ý ÏñÃáõÃÛáõÝ</t>
  </si>
  <si>
    <t>Ü³ËÝ³Ï³Ý Ù³ëÝ³·Çï³Ï³Ý (³ñÑ»ëï³·áñÍ³Ï³Ý) ÏñÃáõÃÛáõÝ</t>
  </si>
  <si>
    <t>ØÇçÇÝ Ù³ëÝ³·Çï³Ï³Ý ÏñÃáõÃÛáõÝ</t>
  </si>
  <si>
    <t>´³ñÓñ³·áõÛÝ ÏñÃáõÃÛáõÝ</t>
  </si>
  <si>
    <t>´³ñÓñ³·áõÛÝ Ù³ëÝ³·Çï³Ï³Ý ÏñÃáõÃÛáõÝ</t>
  </si>
  <si>
    <t>Ð»ïµáõÑ³Ï³Ý Ù³ëÝ³·Çï³Ï³Ý ÏñÃáõÃÛáõÝ</t>
  </si>
  <si>
    <t xml:space="preserve">Àëï Ù³Ï³ñ¹³ÏÝ»ñÇ ã¹³ë³Ï³ñ·íáÕ ÏñÃáõÃÛáõÝ </t>
  </si>
  <si>
    <t>Èñ³óáõóÇã ÏñÃáõÃÛáõÝ</t>
  </si>
  <si>
    <t xml:space="preserve">ÎñÃáõÃÛ³ÝÁ ïñ³Ù³¹ñíáÕ ûÅ³Ý¹³Ï Í³é³ÛáõÃÛáõÝÝ»ñ </t>
  </si>
  <si>
    <t>ÎñÃáõÃÛ³Ý áÉáñïáõÙ Ñ»ï³½áï³Ï³Ý ¨ Ý³Ë³·Í³ÛÇÝ ³ßË³ï³ÝùÝ»ñ</t>
  </si>
  <si>
    <t>ÎñÃáõÃÛáõÝ (³ÛÉ ¹³ë»ñÇÝ ãå³ïÏ³ÝáÕ)</t>
  </si>
  <si>
    <t>ì³ï³éáÕçáõÃÛáõÝ ¨ ³Ý³ßË³ïáõÝ³ÏáõÃÛáõÝ</t>
  </si>
  <si>
    <t>ì³ï³éáÕçáõÃÛáõÝ</t>
  </si>
  <si>
    <t>²Ý³ßË³ïáõÝ³ÏáõÃÛáõÝ</t>
  </si>
  <si>
    <t>Ì»ñáõÃÛáõÝ</t>
  </si>
  <si>
    <t xml:space="preserve">Ð³ñ³½³ïÇÝ Ïáñóñ³Í ³ÝÓÇÝù </t>
  </si>
  <si>
    <t>¶áñÍ³½ñÏáõÃÛáõÝ</t>
  </si>
  <si>
    <t xml:space="preserve">´Ý³Ï³ñ³Ý³ÛÇÝ ³å³ÑáíáõÙ </t>
  </si>
  <si>
    <t xml:space="preserve">êáóÇ³É³Ï³Ý Ñ³ïáõÏ ³ñïáÝáõÃÛáõÝÝ»ñ (³ÛÉ ¹³ë»ñÇÝ ãå³ïÏ³ÝáÕ) </t>
  </si>
  <si>
    <t xml:space="preserve">êáóÇ³É³Ï³Ý å³ßïå³ÝáõÃÛ³Ý áÉáñïáõÙ Ñ»ï³½áï³Ï³Ý ¨ Ý³Ë³·Í³ÛÇÝ ³ßË³ï³ÝùÝ»ñ </t>
  </si>
  <si>
    <t>êáóÇ³É³Ï³Ý å³ßïå³ÝáõÃÛ³ÝÁ ïñ³Ù³¹ñíáÕ ûÅ³¹³Ï Í³é³ÛáõÃÛáõÝÝ»ñ (³ÛÉ ¹³ë»ñÇÝ ãå³ïÏ³ÝáÕ)</t>
  </si>
  <si>
    <t xml:space="preserve">ÐÐ Ï³é³í³ñáõÃÛ³Ý ¨ Ñ³Ù³ÛÝùÝ»ñÇ å³Ñáõëï³ÛÇÝ ýáÝ¹ </t>
  </si>
  <si>
    <t>*Ð³Ù³ÛÝùÝ»ñÇ µÛáõç»Ý»ñÇ Ï³½ÙÙ³Ý Å³Ù³Ý³Ï í³ñã³Ï³Ý µÛáõç»Ç å³Ñáõëï³ÛÇÝ ýáÝ¹Çó ýáÝ¹³ÛÇÝ µÛáõç» Ñ³ïÏ³óáõÙÝ»ñ Ý³Ë³ï»ë»ÉÇë 2000-ñ¹, 3100-ñ¹, 3110-ñ¹ ¨ 3112-ñ¹ ïáÕ»ñÇ 7-ñ¹ ¨ 8-ñ¹, 10-ñ¹ ¨ 11-ñ¹, 13-ñ¹ ¨ 14-ñ¹ ëÛáõÝÛ³ÏÝ»ñáõÙ Ý»ñ³éí³Í óáõó³ÝÇßÝ»ñÇ Ñ³Ýñ³·áõÙ³ñÝ»ñÁ å»ïù ¿ ·»ñ³½³Ýó»Ý Ñ³Ù³å³ï³ëË³Ý³µ³ñ Ýßí³Í ïáÕ»ñÇ 6-ñ¹, 9-ñ¹, 12-ñ¹ ëÛáõÝÛ³ÏáõÙ Ý»ñ³éí³Í óáõó³ÝÇßÝ»ñÇÝª í³ñã³Ï³Ý µÛáõç»Ç å³Ñáõëï³ÛÇÝ ýáÝ¹Çó ýáÝ¹³ÛÇÝ µÛáõç» Ñ³ïÏ³óíáÕ ·áõÙ³ñÇ ã³÷áí (ï»ë Ð³Ù³ÛÝùÇ µÛáõç»Ç »Ï³ÙáõïÝ»ñÇ Ï³ï³ñÙ³Ý í»ñ³µ»ñÛ³É Ñ³ßí»ïíáõÃÛ³Ý 1392-ñ¹ ïáÕÇ 6-ñ¹, 9-ñ¹, 12-ñ¹ ëÛáõÝ³ÏÝ»ñÁ):</t>
  </si>
  <si>
    <r>
      <t xml:space="preserve">** </t>
    </r>
    <r>
      <rPr>
        <sz val="10"/>
        <rFont val="Arial LatArm"/>
        <family val="2"/>
      </rPr>
      <t>Ü»ñÏ³Û³óíáõÙ ¿ ¹ñ³Ù³ñÏÕ³ÛÇÝ Í³ËëÁ:</t>
    </r>
  </si>
  <si>
    <t xml:space="preserve"> ÐáõÕ³ñÏ³íáñáõÃÛ³Ý Ýå³ëïÝ»ñ µÛáõç»Çó </t>
  </si>
  <si>
    <t>ÀÝÃ³óÇÏ ¹ñ³Ù³ßÝáñÑÝ»ñ å»ï³Ï³Ý ¨ Ñ³Ù³ÛÝùÝ»ñÇ áã ³é¨ïñ³ÛÇÝ Ï³½Ù³Ï»ñåáõÃÛáõÝÝ»ñÇÝ</t>
  </si>
  <si>
    <t xml:space="preserve">ÀÝÃ³óÇÏ ¹ñ³Ù³ßÝáñÑÝ»ñ å»ï³Ï³Ý ¨ Ñ³Ù³ÛÝùÝ»ñÇ áã ³é¨ïñ³ÛÇÝ Ï³½Ù³Ï»ñåáõÃÛáõÝÝ»ñÇÝ </t>
  </si>
  <si>
    <t>,,,,,,,, Ù³ÝÏ³å³ñï»½ Ðà²Î</t>
  </si>
  <si>
    <t>,,,,,,,,,,  Ù³ÝÏ³å³ñï»½ Ðà²Î</t>
  </si>
  <si>
    <t xml:space="preserve">Ð³ïáõÏ Ýå³ï³Ï³ÛÇÝ ³ÛÉ ÝÛáõÃ»ñ </t>
  </si>
  <si>
    <t xml:space="preserve"> 4269</t>
  </si>
  <si>
    <t xml:space="preserve"> ÀÝ¹Ñ³Ýáõñ µÝáõÛÃÇ ³ÛÉ Í³é³ÛáõÃÛáõÝÝ»ñ </t>
  </si>
  <si>
    <t xml:space="preserve"> Þ»Ýù»ñÇ ¨ ßÇÝáõÃÛáõÝÝ»ñÇ Ï³åÇï³É í»ñ³Ýáñá·áõÙ                                                                           այդ թվում</t>
  </si>
  <si>
    <t xml:space="preserve">²ÛÉ Ï³åÇï³É ¹ñ³Ù³ßÝáñÑÝ»ñ                               </t>
  </si>
  <si>
    <t xml:space="preserve">¾Ý»ñ·»ïÇÏ  Í³é³ÛáõÃÛáõÝÝ»ñ </t>
  </si>
  <si>
    <t xml:space="preserve"> -ä³ñï³¹Çñ í×³ñÝ»ñ </t>
  </si>
  <si>
    <t xml:space="preserve"> 4823</t>
  </si>
  <si>
    <t xml:space="preserve"> Þ»Ýù»ñÇ ¨ ßÇÝáõÃÛáõÝÝ»ñÇ Ï³åÇï³É í»ñ³Ýáñá·áõÙ                                         այդ  թվում</t>
  </si>
  <si>
    <t xml:space="preserve">5113     </t>
  </si>
  <si>
    <t xml:space="preserve"> Ð³ïáõÏ Ýå³ï³Ï³ÛÇÝ ³ÛÉ ÝÛáõÃ»ñ  </t>
  </si>
  <si>
    <t xml:space="preserve">Ø»ù»Ý³Ý»ñÇ ¨ ë³ñù³íáñáõÙÝ»ñÇ ÁÝÃ³óÇÏ Ýáñá·áõÙ ¨ å³Ñå³ÝáõÙ </t>
  </si>
  <si>
    <t xml:space="preserve"> Ü³Ë³·Í³Ñ»ï³½áï³Ï³Ý Í³Ëë»ñ </t>
  </si>
  <si>
    <t xml:space="preserve"> 5129 </t>
  </si>
  <si>
    <t>²ÛÉ Ù»ù»Ý³Ý»ñ ¨ ë³ñù³íáñáõÙÝ»ñ                այդ թվում</t>
  </si>
  <si>
    <t xml:space="preserve">,,,,,, գյուղում մանկապարտեզի  կառուցում </t>
  </si>
  <si>
    <t xml:space="preserve">Տեխնիկայի կայանատեղի կառուցում </t>
  </si>
  <si>
    <t>Þ»Ýù»ñÇ ¨ ßÇÝáõÃÛáõÝÝ»ñÇ Ï³éáõóáõÙ                   այդ թվում</t>
  </si>
  <si>
    <t xml:space="preserve">5112 </t>
  </si>
  <si>
    <t xml:space="preserve">ä³ñï³¹Çñ í×³ñÝ»ñ </t>
  </si>
  <si>
    <t xml:space="preserve">ÜíÇñ³ïíáõÃÛáõÝÝ»ñ ³ÛÉ ß³ÑáõÛÃ ãÑ»ï³åÝ¹áÕ Ï³½Ù³Ï»ñåáõÃÛáõÝÝ»ñÇÝ </t>
  </si>
  <si>
    <t xml:space="preserve">²ÛÉ Ï³åÇï³É ¹ñ³Ù³ßÝáñÑÝ»ñ                                        </t>
  </si>
  <si>
    <t xml:space="preserve">²ÛÉ ÁÝÃ³óÇÏ ¹ñ³Ù³ßÝáñÑÝ»ñ                                                          </t>
  </si>
  <si>
    <t xml:space="preserve">Ð³ïáõÏ Ýå³ï³Ï³ÛÇÝ ³ÛÉ ÝÛáõÃ»ñ  </t>
  </si>
  <si>
    <t xml:space="preserve">Î»Ýó³Õ³ÛÇÝ ¨ Ñ³Ýñ³ÛÇÝ ëÝÝ¹Ç ÝÛáõÃ»ñ </t>
  </si>
  <si>
    <t xml:space="preserve">Ø³ëÝ³·Çï³Ï³Ý Í³é³ÛáõÃÛáõÝÝ»ñ </t>
  </si>
  <si>
    <t xml:space="preserve">î»Õ³Ï³ïí³Ï³Ý Í³é³ÛáõÃÛáõÝÝ»ñ </t>
  </si>
  <si>
    <t xml:space="preserve"> Ð³Ù³Ï³ñ·ã³ÛÇÝ Í³é³ÛáõÃÛáõÝÝ»ñ</t>
  </si>
  <si>
    <t xml:space="preserve">4232 </t>
  </si>
  <si>
    <t xml:space="preserve">¶ñ³ë»ÝÛ³Ï³ÛÇÝ ÝÛáõÃ»ñ ¨ Ñ³·áõëï  </t>
  </si>
  <si>
    <t xml:space="preserve"> Ø»ù»Ý³Ý»ñÇ ¨ ë³ñù³íáñáõÙÝ»ñÇ ÁÝÃ³óÇÏ Ýáñá·áõÙ ¨ å³Ñå³ÝáõÙ </t>
  </si>
  <si>
    <t xml:space="preserve">Ü»ñùÇÝ ·áñÍáõÕáõÙÝ»ñ </t>
  </si>
  <si>
    <t xml:space="preserve"> Î³åÇ Í³é³ÛáõÃÛáõÝÝ»ñ </t>
  </si>
  <si>
    <t xml:space="preserve">²ßË³ïáÕÝ»ñÇ ³ßË³ï³í³ñÓ»ñ ¨ Ñ³í»É³í×³ñÝ»ñ </t>
  </si>
  <si>
    <t xml:space="preserve"> ì³ñã³Ï³Ý ë³ñù³íáñáõÙÝ»ñ       </t>
  </si>
  <si>
    <t xml:space="preserve">²ÛÉ Ñ³ñÏ»ñ </t>
  </si>
  <si>
    <t>îñ³Ýëåáñï³ÛÇÝ ÝÛáõÃ»ñ</t>
  </si>
  <si>
    <t xml:space="preserve">Þ»Ýù»ñÇ ¨ Ï³éáõÛóÝ»ñÇ ÁÝÃ³óÇÏ Ýáñá·áõÙ ¨ å³Ñå³ÝáõÙ </t>
  </si>
  <si>
    <t>Ø³ëÝ³·Çï³Ï³Ý Í³é³ÛáõÃÛáõÝÝ»ñ</t>
  </si>
  <si>
    <t xml:space="preserve"> 4241</t>
  </si>
  <si>
    <t xml:space="preserve">Ü»ñÏ³Û³óáõóã³Ï³Ý Í³Ëë»ñ </t>
  </si>
  <si>
    <t xml:space="preserve"> î»Õ³Ï³ïí³Ï³Ý Í³é³ÛáõÃÛáõÝÝ»ñ</t>
  </si>
  <si>
    <t xml:space="preserve"> 4234</t>
  </si>
  <si>
    <t xml:space="preserve">Ð³Ù³Ï³ñ·ã³ÛÇÝ Í³é³ÛáõÃÛáõÝÝ»ñ </t>
  </si>
  <si>
    <t xml:space="preserve"> ²å³Ñáí³·ñ³Ï³Ý Í³Ëë»ñ </t>
  </si>
  <si>
    <t xml:space="preserve">Î³åÇ Í³é³ÛáõÃÛáõÝÝ»ñ </t>
  </si>
  <si>
    <t xml:space="preserve">ÎáÙáõÝ³É Í³é³ÛáõÃÛáõÝÝ»ñ </t>
  </si>
  <si>
    <t xml:space="preserve"> ä³ñ·¨³ïñáõÙÝ»ñ, ¹ñ³Ù³Ï³Ý Ëñ³ËáõëáõÙÝ»ñ ¨ Ñ³ïáõÏ í×³ñÝ»ñ </t>
  </si>
  <si>
    <t xml:space="preserve"> ²ßË³ïáÕÝ»ñÇ ³ßË³ï³í³ñÓ»ñ ¨ Ñ³í»É³í×³ñÝ»ñ </t>
  </si>
  <si>
    <t>ÀÜ¸²ØºÜÀ Ì²Êêºð (ïáÕ2100+ïáÕ2200+ïáÕ2300+ïáÕ2400+ïáÕ2500+ïáÕ2600+ ïáÕ2700+ïáÕ2800+ïáÕ2900+ïáÕ3000+ïáÕ3100)</t>
  </si>
  <si>
    <t xml:space="preserve">ÀÜ¸Ð²Üàôð ´ÜàôÚÂÆ Ð²Üð²ÚÆÜ Ì²è²ÚàôÂÚàôÜÜºð (ïáÕ2110+ïáÕ2120+ïáÕ2130+ïáÕ2140+ïáÕ2150+ïáÕ2160+ïáÕ2170+ïáÕ2180)                                                                                        </t>
  </si>
  <si>
    <t>ä²Þîä²ÜàôÂÚàôÜ (ïáÕ2210+2220+ïáÕ2230+ïáÕ2240+ïáÕ2250)</t>
  </si>
  <si>
    <t>Ð²ê²ð²Î²Î²Ü Î²ð¶, ²Üìî²Ü¶àôÂÚàôÜ ¨ ¸²î²Î²Ü ¶àðÌàôÜºàôÂÚàôÜ (ïáÕ2310+ïáÕ2320+ïáÕ2330+ïáÕ2340+ïáÕ2350+ïáÕ2360+ïáÕ2370)</t>
  </si>
  <si>
    <t>îÜîºê²Î²Ü Ð²ð²´ºðàôÂÚàôÜÜºð (ïáÕ2410+ïáÕ2420+ïáÕ2430+ïáÕ2440+ïáÕ2450+ïáÕ2460+ïáÕ2470+ïáÕ2480+ïáÕ2490)</t>
  </si>
  <si>
    <t>Þðæ²Î² ØÆæ²ì²ÚðÆ ä²Þîä²ÜàôÂÚàôÜ (ïáÕ2510+ïáÕ2520+ïáÕ2530+ïáÕ2540+ïáÕ2550+ïáÕ2560)</t>
  </si>
  <si>
    <t>´Ü²Î²ð²Ü²ÚÆÜ ÞÆÜ²ð²ðàôÂÚàôÜ ºì ÎàØàôÜ²È Ì²è²ÚàôÂÚàôÜ (ïáÕ3610+ïáÕ3620+ïáÕ3630+ïáÕ3640+ïáÕ3650+ïáÕ3660)</t>
  </si>
  <si>
    <t>²èàÔæ²ä²ÐàôÂÚàôÜ (ïáÕ2710+ïáÕ2720+ïáÕ2730+ïáÕ2740+ïáÕ2750+ïáÕ2760)</t>
  </si>
  <si>
    <t>Ð²Ü¶Æêî, ØÞ²ÎàôÚÂ ºì ÎðàÜ (ïáÕ2810+ïáÕ2820+ïáÕ2830+ïáÕ2840+ïáÕ2850+ïáÕ2860)</t>
  </si>
  <si>
    <t>ÎðÂàôÂÚàôÜ (ïáÕ2910+ïáÕ2920+ïáÕ2930+ïáÕ2940+ïáÕ2950+ïáÕ2960+ïáÕ2970+ïáÕ2980)</t>
  </si>
  <si>
    <t xml:space="preserve">êàòÆ²È²Î²Ü ä²Þîä²ÜàôÂÚàôÜ (ïáÕ3010+ïáÕ3020+ïáÕ3030+ïáÕ3040+ïáÕ3050+ïáÕ3060+ïáÕ3070+ïáÕ3080+ïáÕ3090) </t>
  </si>
  <si>
    <t>ÐÆØÜ²Î²Ü ´²ÄÆÜÜºðÆÜ â¸²êìàÔ ä²Ðàôêî²ÚÆÜ üàÜ¸ºð (ïáÕ3110)</t>
  </si>
  <si>
    <t xml:space="preserve"> îáÕÇ NN  </t>
  </si>
  <si>
    <t xml:space="preserve"> NN </t>
  </si>
  <si>
    <t>աԽՈՒՐՅԱՆ Ð²Ø²ÚÜøÆ 2021ԹՎԱԿԱՆԻ  ´ÚàôæºÆ Ð²ìºÈàôð¸Æ ú¶î²¶àðÌØ²Ü àôÔÔàôÂÚàôÜÜºðÀ  Î²Ø ¸ºüÆòÆîÆ (ä²Î²êàôð¸Æ)</t>
  </si>
  <si>
    <t xml:space="preserve">     X</t>
  </si>
  <si>
    <t xml:space="preserve">áñÇó` </t>
  </si>
  <si>
    <t xml:space="preserve">  - ÃáÕ³ñÏáõÙÇó ¨ ï»Õ³µ³ßËáõÙÇó Ùáõïù»ñ</t>
  </si>
  <si>
    <t xml:space="preserve">  - ÑÇÙÝ³Ï³Ý ·áõÙ³ñÇ Ù³ñáõÙ</t>
  </si>
  <si>
    <t>å»ï³Ï³Ý µÛáõç»Çó</t>
  </si>
  <si>
    <t>³ÛÉ ³ÕµÛáõñÝ»ñÇó</t>
  </si>
  <si>
    <t>ÐÐ å»ï³Ï³Ý µÛáõç»ÇÝ</t>
  </si>
  <si>
    <t>³ÛÉ ³ÕµÛáõñÝ»ñÇÝ</t>
  </si>
  <si>
    <t>ÐÐ å»ï³Ï³Ý µÛáõç»Çó</t>
  </si>
  <si>
    <t>ÐÐ ³ÛÉ Ñ³Ù³ÛÝùÝ»ñÇ µÛáõç»Ý»ñÇó</t>
  </si>
  <si>
    <t>ÐÐ ³ÛÉ Ñ³Ù³ÛÝùÝ»ñÇ µÛáõç»Ý»ñÇÝ</t>
  </si>
  <si>
    <t xml:space="preserve"> - Ñ³Ù³ÛÝù³ÛÇÝ ë»÷³Ï³ÝáõÃÛ³Ý µ³ÅÝ»ïáÙë»ñÇ ¨ Ï³åÇï³ÉáõÙ Ñ³Ù³ÛÝùÇ Ù³ëÝ³ÏóáõÃÛ³Ý Çñ³óáõÙÇó Ùáõïù»ñ</t>
  </si>
  <si>
    <t xml:space="preserve"> - Çñ³í. ³ÝÓ. Ï³ÝáÝ³¹ñ. Ï³åÇï³ÉáõÙ å»ï. Ù³ëÝ³Ïó, å»ï.  ë»÷³Ï. Ñ³Ý¹Çë³óáÕ ³Ýß³ñÅ ·áõÛùÇ (µ³ó³é. ÑáÕ»ñÇ), ³Û¹ ÃíáõÙª ³Ý³í³ñï ßÇÝ³ñ³ñ. ûµÛ»ÏïÝ»ñÇ Ù³ëÝ³íáñ»óáõÙÇó  ³é³ç³ó. ÙÇçáó-Çó Ñ³Ù³ÛÝùÇ µÛáõç» Ù³ëÑ³ÝáõÙÇó Ùáõïù»ñ</t>
  </si>
  <si>
    <t xml:space="preserve"> - µ³ÅÝ»ïáÙë»ñ ¨ Ï³åÇï³ÉáõÙ ³ÛÉ Ù³ëÝ³ÏóáõÃÛáõÝ Ó»éùµ»ñáõÙ</t>
  </si>
  <si>
    <t xml:space="preserve">2.2. öáË³ïíáõÃÛáõÝÝ»ñ </t>
  </si>
  <si>
    <t xml:space="preserve"> - Ý³ËÏÇÝáõÙ ïñ³Ù³¹ñí³Í ÷áË³ïíáõÃÛáõÝÝ»ñÇ ¹ÇÙ³ó ëï³óíáÕ Ù³ñáõÙÝ»ñÇó Ùáõïù»ñ</t>
  </si>
  <si>
    <t xml:space="preserve"> - ÷áË³ïíáõÃÛáõÝÝ»ñÇ ïñ³Ù³¹ñáõÙ</t>
  </si>
  <si>
    <t xml:space="preserve">³Û¹ ÃíáõÙ` </t>
  </si>
  <si>
    <t xml:space="preserve"> 2.3.1. Ð³Ù³ÛÝùÇ µÛáõç»Ç í³ñã³Ï³Ý Ù³ëÇ ÙÇçáóÝ»ñÇ ï³ñ»ëÏ½µÇ ³½³ï ÙÝ³óáñ¹ </t>
  </si>
  <si>
    <t xml:space="preserve"> - »ÝÃ³Ï³ ¿ áõÕÕÙ³Ý Ñ³Ù³ÛÝùÇ µÛáõç»Ç í³ñã³Ï³Ý Ù³ëÇó Ý³Ëáñ¹ ï³ñáõÙ ýÇÝ³Ýë³íáñÙ³Ý »ÝÃ³Ï³, ë³Ï³ÛÝ ãýÇÝ³Ýë³íáñí³Í`³éÏ³ å³ñï³íáñáõÃÛáõÝÝ»ñÇ Ï³ï³ñÙ³ÝÁ </t>
  </si>
  <si>
    <t xml:space="preserve"> - »ÝÃ³Ï³ ¿ áõÕÕÙ³Ý Ñ³Ù³ÛÝùÇ µÛáõç»Ç ýáÝ¹³ÛÇÝ  Ù³ë                         (ïáÕ 8191 - ïáÕ 8192)</t>
  </si>
  <si>
    <t xml:space="preserve"> 2.3.2. Ð³Ù³ÛÝùÇ µÛáõç»Ç ýáÝ¹³ÛÇÝ Ù³ëÇ ÙÇçáóÝ»ñÇ ï³ñ»ëÏ½µÇ ÙÝ³óáñ¹  (ïáÕ 8195 + ïáÕ 8196)</t>
  </si>
  <si>
    <t xml:space="preserve">  - ³é³Ýó í³ñã³Ï³Ý Ù³ëÇ ÙÇçáóÝ»ñÇ ï³ñ»ëÏ½µÇ ³½³ï ÙÝ³óáñ¹Çó ýáÝ¹³ÛÇÝ  Ù³ë Ùáõïù³·ñÙ³Ý »ÝÃ³Ï³ ·áõÙ³ñÇ </t>
  </si>
  <si>
    <t xml:space="preserve"> - í³ñã³Ï³Ý Ù³ëÇ ÙÇçáóÝ»ñÇ ï³ñ»ëÏ½µÇ ³½³ï ÙÝ³óáñ¹Çó ýáÝ¹³ÛÇÝ  Ù³ë Ùáõïù³·ñÙ³Ý »ÝÃ³Ï³ ·áõÙ³ñÁ (ïáÕ 8193)</t>
  </si>
  <si>
    <t>2.4. Ð³Ù³ÛÝùÇ µÛáõç»Ç ýáÝ¹³ÛÇÝ Ù³ëÇ Å³Ù³Ý³Ï³íáñ ³½³ï ÙÇçáóÝ»ñÇ ïñ³Ù³¹ñáõÙ í³ñã³Ï³Ý Ù³ë</t>
  </si>
  <si>
    <t xml:space="preserve">2.5. Ð³Ù³ÛÝùÇ µÛáõç»Ç ýáÝ¹³ÛÇÝ Ù³ëÇ Å³Ù³Ý³Ï³íáñ ³½³ï ÙÇçáóÝ»ñÇó í³ñã³Ï³Ý Ù³ë ïñ³Ù³¹ñí³Í ÙÇçáóÝ»ñÇ í»ñ³¹³ñÓ ýáÝ¹³ÛÇÝ Ù³ë </t>
  </si>
  <si>
    <t>8199³</t>
  </si>
  <si>
    <t>áñÇó` Í³Ëë»ñÇ ýÇÝ³Ýë³íáñÙ³ÝÁ ãáõÕÕí³Í Ñ³Ù³ÛÝùÇ µÛáõç»Ç ÙÇçáóÝ»ñÇ ï³ñ»ëÏ½µÇ ³½³ï ÙÝ³óáñ¹Ç ·áõÙ³ñÁ</t>
  </si>
  <si>
    <t xml:space="preserve">  - í³ñÏ»ñÇ ëï³óáõÙ</t>
  </si>
  <si>
    <t xml:space="preserve">  - ëï³óí³Í í³ñÏ»ñÇ ÑÇÙÝ³Ï³Ý  ·áõÙ³ñÇ Ù³ñáõÙ</t>
  </si>
  <si>
    <t xml:space="preserve">  - ÷áË³ïíáõÃÛáõÝÝ»ñÇ ëï³óáõÙ</t>
  </si>
  <si>
    <t xml:space="preserve">  - ëï³óí³Í ÷áË³ïíáõÃÛáõÝÝ»ñÇ ·áõÙ³ñÇ Ù³ñáõÙ</t>
  </si>
  <si>
    <r>
      <t>*</t>
    </r>
    <r>
      <rPr>
        <sz val="10"/>
        <rFont val="Arial LatArm"/>
        <family val="2"/>
      </rPr>
      <t>8010-ñ¹ ïáÕÇ ëÛáõÝ³ÏÝ»ñáõÙ Éñ³óíáÕ óáõó³ÝÇßÝ»ñÁ å»ïù ¿ Ñ³í³ë³ñ ÉÇÝ»Ý Ð³Ù³ÛÝùÇ µÛáõç»Ç Ñ³í»Éáõñ¹Ç Ï³Ù å³Ï³ëáõñ¹Ç (¹»ýÇóÇïÇ) Ï³ï³ñÙ³Ý í»ñ³µ»ñÛ³É Ñ³ßí»ïíáõÃÛ³Ý 8000-ñ¹ ïáÕÇ Ñ³Ù³å³ï³ëË³Ý ëÛáõÝ³ÏÝ»ñáõÙ ³ñï³óáÉí³Í óáõó³ÝÇßÇÝ` Ñ³Ï³é³Ï Ýß³Ýáí.</t>
    </r>
  </si>
  <si>
    <r>
      <t>**</t>
    </r>
    <r>
      <rPr>
        <sz val="10"/>
        <rFont val="Arial LatArm"/>
        <family val="2"/>
      </rPr>
      <t xml:space="preserve"> 8199-ñ¹ ïáÕÁ ëï³óíáõÙ ¿, áñå»ë 8010 ïáÕÇ   ¨ 8110, 8161, 8170, 8190, 8197, 8198 ¨ 8210 ïáÕ»ñÇ Ñ³Ù³å³ï³ëË³Ý ëÛáõÝÛ³ÏÝ»ñÇ óáõó³ÝÇßÝ»ñÇ Ñ³Ýñ³·áõÙ³ñÇ ï³ñµ»ñáõÃÛáõÝ ¨ å»ïù ¿ Ý»ñÏ³Û³óíÇ í»ñÍ³Ýí³Í Áëï Ñëï³Ï Ý»ñÏ³Û³óí³Í µ³Õ³¹ñÇãÝ»ñÇ:</t>
    </r>
  </si>
  <si>
    <r>
      <t>***</t>
    </r>
    <r>
      <rPr>
        <sz val="10"/>
        <rFont val="Arial LatArm"/>
        <family val="2"/>
      </rPr>
      <t>8199-ñ¹ ïáÕáõÙ µÛáõç»Ç Ñ³ßíáõÙ ¹ñ³Ù³Ï³Ý ÙÇçáóÝ»ñÇ ÙÝ³óáñ¹Ý»ñÇ ³í»É³óáõÙÁ å»ïù ¿ Ý»ñÏ³Û³óíÇ µ³ó³ë³Ï³Ý Ýß³Ýáí, ÇëÏ å³Ï³ë»óáõÙÁ (û·ï³·áñÍáõÙÁ)ª ¹ñ³Ï³Ý Ýß³Ýáí.</t>
    </r>
  </si>
  <si>
    <r>
      <t>****</t>
    </r>
    <r>
      <rPr>
        <sz val="10"/>
        <rFont val="Arial LatArm"/>
        <family val="2"/>
      </rPr>
      <t>8113-ñ¹, 8130-ñ¹, 8131-ñ¹, 8132-ñ¹, 8150-ñ¹, 8151-ñ¹, 8152-ñ¹, 8164-ñ¹, 8172-ñ¹,8197-ñ¹  (12-ñ¹ ëÛáõÝ³ÏáõÙ) 8198-ñ¹  (11-ñ¹ ëÛáõÝ³ÏáõÙ), 8213-ñ¹, 8230-ñ¹ ¨ 8250-ñ¹ ïáÕ»ñáõÙ óáõó³ÝÇßÝ»ñÁ Ý»ñÏ³Û³óíáõÙ »Ý µ³ó³ë³Ï³Ý Ýß³Ýáí:</t>
    </r>
  </si>
  <si>
    <r>
      <t xml:space="preserve">                         ÀÜ¸²ØºÜÀ`                                </t>
    </r>
    <r>
      <rPr>
        <sz val="8"/>
        <rFont val="Arial LatArm"/>
        <family val="2"/>
      </rPr>
      <t xml:space="preserve"> (ïáÕ 8100+ïáÕ 8200), (ïáÕ 8000 Ñ³Ï³é³Ï Ýß³Ýáí)</t>
    </r>
  </si>
  <si>
    <r>
      <t xml:space="preserve">                ². ÜºðøÆÜ ²Ô´ÚàôðÜºð                       </t>
    </r>
    <r>
      <rPr>
        <sz val="8"/>
        <rFont val="Arial LatArm"/>
        <family val="2"/>
      </rPr>
      <t>(ïáÕ 8110+ïáÕ 8160)</t>
    </r>
  </si>
  <si>
    <r>
      <t xml:space="preserve"> 1.1. ²ñÅ»ÃÕÃ»ñ (µ³ó³éáõÃÛ³Ùµ µ³ÅÝ»ïáÙë»ñÇ ¨ Ï³åÇï³ÉáõÙ ³ÛÉ Ù³ëÝ³ÏóáõÃÛ³Ý) </t>
    </r>
    <r>
      <rPr>
        <sz val="8"/>
        <rFont val="Arial LatArm"/>
        <family val="2"/>
      </rPr>
      <t>(ïáÕ 8112+ïáÕ 8113)</t>
    </r>
  </si>
  <si>
    <r>
      <t>1.2. ì³ñÏ»ñ ¨ ÷áË³ïíáõÃÛáõÝÝ»ñ (ëï³óáõÙ ¨ Ù³ñáõÙ)                                                                     (</t>
    </r>
    <r>
      <rPr>
        <sz val="8"/>
        <rFont val="Arial LatArm"/>
        <family val="2"/>
      </rPr>
      <t>ïáÕ 8121+ïáÕ8140)</t>
    </r>
    <r>
      <rPr>
        <b/>
        <sz val="8"/>
        <rFont val="Arial LatArm"/>
        <family val="2"/>
      </rPr>
      <t xml:space="preserve"> </t>
    </r>
  </si>
  <si>
    <r>
      <t xml:space="preserve">1.2.1. ì³ñÏ»ñ </t>
    </r>
    <r>
      <rPr>
        <sz val="8"/>
        <rFont val="Arial LatArm"/>
        <family val="2"/>
      </rPr>
      <t>(ïáÕ 8122+ïáÕ 8130)</t>
    </r>
  </si>
  <si>
    <r>
      <t xml:space="preserve">  - í³ñÏ»ñÇ ëï³óáõÙ </t>
    </r>
    <r>
      <rPr>
        <i/>
        <sz val="8"/>
        <rFont val="Arial LatArm"/>
        <family val="2"/>
      </rPr>
      <t>(ïáÕ 8123+ïáÕ 8124)</t>
    </r>
  </si>
  <si>
    <r>
      <t xml:space="preserve">  - ëï³óí³Í í³ñÏ»ñÇ ÑÇÙÝ³Ï³Ý  ·áõÙ³ñÇ Ù³ñáõÙ  </t>
    </r>
    <r>
      <rPr>
        <i/>
        <sz val="8"/>
        <rFont val="Arial LatArm"/>
        <family val="2"/>
      </rPr>
      <t>(ïáÕ 8131+ïáÕ 8132)</t>
    </r>
  </si>
  <si>
    <r>
      <t xml:space="preserve">1.2.2. öáË³ïíáõÃÛáõÝÝ»ñ </t>
    </r>
    <r>
      <rPr>
        <i/>
        <sz val="8"/>
        <rFont val="Arial LatArm"/>
        <family val="2"/>
      </rPr>
      <t>(ïáÕ 8141+ïáÕ 8150)</t>
    </r>
  </si>
  <si>
    <r>
      <t xml:space="preserve">  - µÛáõç»ï³ÛÇÝ ÷áË³ïíáõÃÛáõÝÝ»ñÇ ëï³óáõÙ  </t>
    </r>
    <r>
      <rPr>
        <i/>
        <sz val="8"/>
        <rFont val="Arial LatArm"/>
        <family val="2"/>
      </rPr>
      <t>(ïáÕ 8142+ïáÕ 8143)</t>
    </r>
  </si>
  <si>
    <r>
      <t xml:space="preserve">  - ëï³óí³Í ÷áË³ïíáõÃÛáõÝÝ»ñÇ ·áõÙ³ñÇ Ù³ñáõÙ </t>
    </r>
    <r>
      <rPr>
        <i/>
        <sz val="8"/>
        <rFont val="Arial LatArm"/>
        <family val="2"/>
      </rPr>
      <t>(ïáÕ 8151+ïáÕ 8152)</t>
    </r>
  </si>
  <si>
    <r>
      <t xml:space="preserve">2. üÆÜ²Üê²Î²Ü ²ÎîÆìÜºð                                                     </t>
    </r>
    <r>
      <rPr>
        <i/>
        <sz val="8"/>
        <rFont val="Arial LatArm"/>
        <family val="2"/>
      </rPr>
      <t>(ïáÕ8161+ïáÕ8170+ïáÕ8190-ïáÕ8197+ïáÕ8198+ïáÕ8199)</t>
    </r>
  </si>
  <si>
    <r>
      <t xml:space="preserve">2.1. ´³ÅÝ»ïáÙë»ñ ¨ Ï³åÇï³ÉáõÙ ³ÛÉ Ù³ëÝ³ÏóáõÃÛáõÝ </t>
    </r>
    <r>
      <rPr>
        <sz val="8"/>
        <rFont val="Arial LatArm"/>
        <family val="2"/>
      </rPr>
      <t>(ïáÕ 8162+ïáÕ 8163 + ïáÕ 8164)</t>
    </r>
  </si>
  <si>
    <r>
      <t xml:space="preserve">2.3. Ð³Ù³ÛÝùÇ µÛáõç»Ç ÙÇçáóÝ»ñÇ ï³ñ»ëÏ½µÇ ³½³ï  ÙÝ³óáñ¹Á` </t>
    </r>
    <r>
      <rPr>
        <sz val="8"/>
        <rFont val="Arial LatArm"/>
        <family val="2"/>
      </rPr>
      <t>(ïáÕ 8191+ïáÕ 8194-ïáÕ 8193)</t>
    </r>
  </si>
  <si>
    <r>
      <t xml:space="preserve">2.6. Ð³Ù³ÛÝùÇ µÛáõç»Ç Ñ³ßíáõÙ ÙÇçáóÝ»ñÇ ÙÝ³óáñ¹Ý»ñÁ Ñ³ßí»ïáõ Å³Ù³Ý³Ï³Ñ³ïí³ÍáõÙ  </t>
    </r>
    <r>
      <rPr>
        <sz val="8"/>
        <rFont val="Arial LatArm"/>
        <family val="2"/>
      </rPr>
      <t>(ïáÕ8010- ïáÕ 8110 - ïáÕ 8161 - ïáÕ 8170- ïáÕ 8190- ïáÕ 8197- ïáÕ 8198 - ïáÕ 8210)</t>
    </r>
  </si>
  <si>
    <r>
      <t xml:space="preserve">                              ´. ²ðî²øÆÜ ²Ô´ÚàôðÜºð                                       </t>
    </r>
    <r>
      <rPr>
        <sz val="8"/>
        <rFont val="Arial LatArm"/>
        <family val="2"/>
      </rPr>
      <t>(ïáÕ 8210)</t>
    </r>
  </si>
  <si>
    <r>
      <t xml:space="preserve">1. öàÊ²èàô ØÆæàòÜºð                                                                              </t>
    </r>
    <r>
      <rPr>
        <i/>
        <sz val="8"/>
        <rFont val="Arial LatArm"/>
        <family val="2"/>
      </rPr>
      <t>(ïáÕ 8211+ïáÕ 8220)</t>
    </r>
  </si>
  <si>
    <r>
      <t xml:space="preserve"> 1.1. ²ñÅ»ÃÕÃ»ñ (µ³ó³éáõÃÛ³Ùµ µ³ÅÝ»ïáÙë»ñÇ ¨ Ï³åÇï³ÉáõÙ ³ÛÉ Ù³ëÝ³ÏóáõÃÛ³Ý) </t>
    </r>
    <r>
      <rPr>
        <sz val="8"/>
        <rFont val="Arial LatArm"/>
        <family val="2"/>
      </rPr>
      <t>(ïáÕ 8212+ïáÕ 8213)</t>
    </r>
  </si>
  <si>
    <r>
      <t xml:space="preserve">1.2. ì³ñÏ»ñ ¨ ÷áË³ïíáõÃÛáõÝÝ»ñ (ëï³óáõÙ ¨ Ù³ñáõÙ)                          </t>
    </r>
    <r>
      <rPr>
        <sz val="8"/>
        <rFont val="Arial LatArm"/>
        <family val="2"/>
      </rPr>
      <t>ïáÕ 8221+ïáÕ 8240</t>
    </r>
  </si>
  <si>
    <r>
      <t xml:space="preserve">1.2.1. ì³ñÏ»ñ </t>
    </r>
    <r>
      <rPr>
        <sz val="8"/>
        <rFont val="Arial LatArm"/>
        <family val="2"/>
      </rPr>
      <t>(ïáÕ 8222+ïáÕ 8230)</t>
    </r>
  </si>
  <si>
    <r>
      <t xml:space="preserve">1.2.2. öáË³ïíáõÃÛáõÝÝ»ñ </t>
    </r>
    <r>
      <rPr>
        <sz val="8"/>
        <rFont val="Arial LatArm"/>
        <family val="2"/>
      </rPr>
      <t>(ïáÕ 8241+ïáÕ 8250)</t>
    </r>
  </si>
  <si>
    <t xml:space="preserve">Հավելված  N 2 </t>
  </si>
  <si>
    <t>Հոդվածի NN</t>
  </si>
  <si>
    <t>(հազար դրամներով)</t>
  </si>
  <si>
    <t>Եկամտատեսակները</t>
  </si>
  <si>
    <t>Այլ տեղական վճարներ</t>
  </si>
  <si>
    <t>2. ՊԱՇՏՈՆԱԿԱՆ ԴՐԱՄԱՇՆՈՐՀՆԵՐ              (տող 1210 + տող 1220 + տող 1230 + տող 1240 + տող 1250 + տող 1260),                               այդ թվում`</t>
  </si>
  <si>
    <t>Պետական բյուջեից տրամադրվող նպատակային հատկացումներ (սուբվենցիաներ)</t>
  </si>
  <si>
    <t>3. ԱՅԼ ԵԿԱՄՈՒՏՆԵՐ                                   (տող 1310 + տող 1320 + տող 1330 + տող 1340 + տող 1350 + տող 1360 + տող 1370 + տող 1380 + տող 1390),                                                        այդ թվում`</t>
  </si>
  <si>
    <t>3.2 Շահաբաժիններ,                                         այդ թվում`</t>
  </si>
  <si>
    <t>3.5 Վարչական գանձումներ (տող 1351 + տող 1352+տող 1353),                                                        այդ թվում`</t>
  </si>
  <si>
    <t>Տեղական վճարներ  (տող13501+տող13502+տող13503+տող13504+տող13505+տող13506+տող13507+տող13508+տող13509+տող13510+տող13511+տող13512+տող13513+տող13514+տող13515+տող13516+տող13517+տող13518+տող13519+տող13520) , այդ թվում`</t>
  </si>
  <si>
    <t>3.7 Ընթացիկ ոչ պաշտոնական դրամաշնորհներ (տող 1371 + տող 1372),                                այդ թվում`</t>
  </si>
  <si>
    <t>3.8 Կապիտալ ոչ պաշտոնական դրամաշնորհներ    (տող 1381 + տող 1382),                                   այդ թվում`</t>
  </si>
  <si>
    <t>3.9 Այլ եկամուտներ                    (տող 1391 + տող 1392 + տող 1393),                                  այդ թվում`</t>
  </si>
  <si>
    <t>1. ՀԱՐԿԵՐ ԵՎ ՏՈՒՐՔԵՐ     (տող 1110 + տող 1120 + տող 1130 +տող1140+ տող 1150 ) ,                   այդ թվում`</t>
  </si>
  <si>
    <t>1.1 Գույքային հարկեր անշարժ գույքից (տող 1111 + տող 1112+տող1113),                                            այդ թվում`</t>
  </si>
  <si>
    <t>Գույքահարկ  համայնքների վարչական տարածքներում գտնվող շենքերի և շինությունների համար</t>
  </si>
  <si>
    <t>Հողի հարկ համայնքների վարչական տարածքներում  գտնվող հողի համար</t>
  </si>
  <si>
    <t>Համայնքի բյուջե մուտքագրվող անշարժ գույքի հարկ</t>
  </si>
  <si>
    <t>1.2 Գույքային հարկեր այլ գույքից</t>
  </si>
  <si>
    <t>Գույքահարկ փոխադրամիջոցների համար</t>
  </si>
  <si>
    <t>1.3 Տեղական տուրքեր (տող 11301 + տող 11302 + տող 11303 + տող 11304 + տող 11305 + տող 11306 + տող 11307 + տող 11308 + տող 11309 + տող 11310 + տող 11311+տող 11312+ տող 11313 + տող 11314+տող 11315+ տող 11316 + տող 11317+ տող 11318 + տող 11319),  այդ թվում`</t>
  </si>
  <si>
    <t>Համայնքի վարչական տարածքում նոր շենքերի, շինությունների և ոչ հիմնական  շինությունների շինարարության (տեղադրման) թույլտվության համար</t>
  </si>
  <si>
    <t>Համայնքի վարչական տարածքում գոյություն ունեցող շենքերի և շինությունների վերակառուցման, ուժեղացման, վերականգնման, արդիականացման և բարեկարգման աշխատանքներ կատարելու թույլտվության համար</t>
  </si>
  <si>
    <t>Համայնքի վարչ. տարածքում, սահմանամերձ բարձրլեռն. համայնք-ի վարչ. տարածքում, բացառ. միջպետ. և հանրապետ. նշանակ. ավտոմոբիլ. ճանապարհ-ի կողեզրում, խանութ-ում և կրպակ-երում հեղուկ վառելիքի,  սեղմված բնական կամ հեղուկ. նավթ . գազ-ի վաճառքի թույլտվ. համար</t>
  </si>
  <si>
    <t>Համայնքի վարչական տարածքում թանկարժեք մետաղներից պատրաստված իրերի՝ որոշակի վայրում մանրածախ առք ու վաճառք իրականացնելու թույլտվության համար</t>
  </si>
  <si>
    <t>Համայնքի վարչական տարածքում ոգելից և ալկոհոլային խմիչքների և (կամ) ծխախոտի արտադրանքի վաճառքի թույլտվության համար</t>
  </si>
  <si>
    <t>Համայնքի վարչական տարածքում համայնքային կանոններին համապատասխան հանրային սննդի կազմակերպման և իրացման թույլտվության համար</t>
  </si>
  <si>
    <t>Քաղաքային բնակավայրերում ավագանու որոշմամբ, սահմանված կարգին համապատասխան, տնային կենդանիներ պահելու թույլտվության համար</t>
  </si>
  <si>
    <t>Համայնքի վարչական տարածքում մարդատար տաքսու (բացառությամբ երթուղային տաքսիների՝ միկրոավտոբուսների) ծառայություն իրականացնելու թույլտվության համար</t>
  </si>
  <si>
    <t>Համայնքի վարչական տարածքում քաղաքացիական հոգեհանգստի (հրաժեշտի) ծիսակատարության ծառայությունների իրականացման և (կամ) մատուցման թույլտվության համար</t>
  </si>
  <si>
    <t>Համայնքի վարչական տարածքում տեխնիկական և հատուկ նշանակության հրավառություն իրականացնելու թույլտվության համար</t>
  </si>
  <si>
    <t xml:space="preserve">Այլ տեղական տուրքեր_x000D_
</t>
  </si>
  <si>
    <t>1.4 Համայնքի բյուջե վճարվող պետական տուրքեր  (տող 1141 + տող 1142), այդ թվում`</t>
  </si>
  <si>
    <t>Քաղաքացիական կացության ակտեր գրանցելու, դրանց մասին քաղաքացիներին կրկնակի վկայականներ, քաղաքացիական  կացության ակտերում կատարված գրառումներում փոփոխություններ, լրացուներ, ուղղումներ կատարելու և վերականգնման կապակցությամբ վկայականներ տալու համար</t>
  </si>
  <si>
    <t>2.3 Ընթացիկ արտաքին պաշտոնական դրամաշնորհներ`  ստացված միջազգային կազմակերպություններից</t>
  </si>
  <si>
    <t>2.4 Կապիտալ արտաքին պաշտոնական դրամաշնորհներ`  ստացված միջազգային կազմակերպություններից</t>
  </si>
  <si>
    <t>2.5 Ընթացիկ ներքին պաշտոնական դրամաշնորհներ` ստացված կառավարման այլ մակարդակներից (տող 1251 + տող 1252 + տող 1255 + տող 1256) ,                                            որից`      `</t>
  </si>
  <si>
    <t>2.6 Կապիտալ ներքին պաշտոնական դրամաշնորհներ` ստացված կառավարման այլ մակարդակներից   (տող 1261 + տող 1262),           այդ թվում`</t>
  </si>
  <si>
    <t>Բաժնետիրական ընկերություններում համայնքի մասնակցության դիմաց համայնքի բյուջե   կատարվող մասհանումներ  (շահաբաժիններ)</t>
  </si>
  <si>
    <t>3.3 Գույքի վարձակալությունից եկամուտներ  (տող 1331 + տող 1332 + տող 1333 +  տող 1334),   այդ թվում`</t>
  </si>
  <si>
    <t>Համայնքի սեփականություն համարվող հողերի վարձավճարներ</t>
  </si>
  <si>
    <t>Համայնքի վարչական տարածքում գտնվող պետության և համայնքի սեփականությանը պատկանող հողամասերի կառուցապատման իրավունքի դիմաց գանձվող վարձավճարներ</t>
  </si>
  <si>
    <t>Այլ գույքի վարձակալությունից մուտքեր</t>
  </si>
  <si>
    <t>3.4 Համայնքի բյուջեի եկամուտներ ապրանքների մատակարարումից և ծառայությունների մատուցումից   (տող 1341 + տող 1342+ տող 1343),  այդ թվում`</t>
  </si>
  <si>
    <t>Համայնքի տարածքում շենքի կամ շինության արտաքին տեսքը փոփոխող վերակառուցման աշխատանքներ կատարելու հետ կապված տեխնիկատնտեսական պայմաններ մշակելու և հաստատելու համար</t>
  </si>
  <si>
    <t>Ճարտար. նախագծ. փաստաթղթ-ով նախ.՝ շինար. թույլտվ. պահանջ., բոլոր շինարար. աշխատանք-ն իրական. հետո շենք-ի և շինութ-երի (այդ թվում՝ դրանց վերակառ-ը, վերականգն-ը, ուժեղ-ը, արդիակ-ը, ընդլայն-ն ու բարեկարգ-ը) կառուց. ավարտը ավարտ. ակտով փաստագր. ձևակերպ. համար</t>
  </si>
  <si>
    <t>Ճարտարապետաշինարարական նախագծային փաստաթղթերով նախատեսված աշխատանքներն ավարտելուց հետո շահագործման թույլտվության ձևակերպման համար</t>
  </si>
  <si>
    <t>Համայնքի կողմից կազմակերպվող մրցույթների և աճուրդների մասնակցության համար</t>
  </si>
  <si>
    <t>Համայնքի կողմից աղբահանության վճար վճարողների համար աղբահանության աշխատանքները կազմակերպելու համար</t>
  </si>
  <si>
    <t>Համայնքի կողմից իրավաբանական անձանց կամ անհատ ձեռնարկատերերին շինարարական և խոշոր եզրաչափի աղբի հավաքման և փոխադրման, ինչպես նաև աղբահանության վճար վճարողներին շինարարական  և խոշոր եզրաչափի աղբի ինքնուրույն հավաքման և փոխադրման թույլտվության համար</t>
  </si>
  <si>
    <t>Համայնքի կողմից կառավարվող բազմաբնակարան շենքերի ընդհանուր բաժնային սեփականության պահպանման պարտադիր նորմերի կատարման համար</t>
  </si>
  <si>
    <t>Համայնքային սեփականություն հանդիսացող պատմության և մշակույթի անշարժ հուշարձանների և համայնքային ենթակայության թանգարանների մուտքի համար</t>
  </si>
  <si>
    <t>Համայնքի արխիվից փաստաթղթերի պատճեններ տրամադրելու համար</t>
  </si>
  <si>
    <t>Համայնքն սպասարկող անասնաբույժի ծառայությունների դիմաց</t>
  </si>
  <si>
    <t>3.6 Մուտքեր տույժերից, տուգանքներից      (տող 1361 + տող 1362)
այդ թվում`</t>
  </si>
  <si>
    <t>Վարչական իրավախախտումների համար տեղական ինքնակառավարման մարմինների կողմից պատասխանատվության միջոցների կիրառումից եկամուտներ</t>
  </si>
  <si>
    <t>Մուտքեր համայնքի բյուջեի նկատմամբ ստանձնած պայմանագրային պարտավորությունների չկատարման դիմաց գանձվող տույժերից</t>
  </si>
  <si>
    <t>Համայնքի գույքին պատճառած վնասների փոխհատուցումից մուտքեր</t>
  </si>
  <si>
    <t>Օրենքով և իրավական այլ ակտերով սահմանված` համայնքի բյուջեի մուտքագրման ենթակա այլ եկամուտներ</t>
  </si>
  <si>
    <t>Համայնքի վարչական տարածքում շենքերի, շինությունների և քաղաքաշինական այլ օբյեկտների  քանդման թույլտվության համար</t>
  </si>
  <si>
    <t>Համայնքի վարչական տարածքում, սահմանամերձ և բարձրլեռնային համայնքների վարչական տարածքում գտնվող մանրածախ առևտրի կետերում կամ ավտոմեքենաների տեխնիկական սպասարկման և նորոգման ծառայության օբյեկտներում տեխնիկական հեղուկների վաճառքի թույլտվության համար</t>
  </si>
  <si>
    <t>Իրավաբանական անձանց և անհատ ձեռնարկատերերին համայնքի վարչական տարածքում "Առևտրի և ծառայությունների մասին" Հայաստանի Հանրապետության օրենքով սահմանված՝ բացօթյա առևտուր կազմակերպելու թույլտվության համար</t>
  </si>
  <si>
    <t>Համայնքի վարչական տարածքում առևտրի, հանրային սննդի, զվարճանքի, շահումով խաղերի և վիճակախաղերի կազմակերպման օբյեկտներին, խաղատներին և բաղնիքներին (սաունաներին) ժամը 24.00-ից հետո աշխատելու թույլտվության համար</t>
  </si>
  <si>
    <t>Ավագանու սահմանվ. կարգին ու պայման-ին համ.՝ համայնքի վարչ. տարածքում արտաքին գովազդ տեղադրելու թույլտվ. համար, բացառ. միջպետ. ու հանրապետ. նշանակ. ավտոմոբիլ. ճանապարհ-ի օտարման շերտերում և պաշտպ. գոտի-ում տեղադ. գովազդ-րի թույլտվ-րի (բացառ. Երևան քաղաքի)</t>
  </si>
  <si>
    <t>Հայաստանի Հանրապետության վարչատարածքային միավորների խորհրդանիշերը (զինանշան, անվանում և այլն), որպես օրենքով գրանցված ապրանքային նշան, ապրանքների արտադրության, աշխատանքների կատարման, ծառայությունների մատուցման գործընթացներում օգտագործելու թույլտվ. համար</t>
  </si>
  <si>
    <t>Համայնքի տարածքում սահմանափակման ենթակա ծառայության օբյեկտի գործունեության թույլտվության համար</t>
  </si>
  <si>
    <t>Նոտարարական գրասենյակների կողմից նոտարական ծառայություններ կատարելու, նոտարական կարգով վավերացված փաստաթղթերի կրկնօրինակներ տալու, նշված մարմինների կողմից գործարքների նախագծեր և դիմումներ կազմելու, փաստաթղթ. պատճեն. հանելու և դրանցից քաղվածք. տալու համար</t>
  </si>
  <si>
    <t>Համայնքի տնօրինության և օգտագործման տակ գտնվող հողերը հատկացնելու, հետ վերցնելու և վարձակալության տրամադրելու դեպքերում անհրաժեշտ փաստաթղթերի (փաթեթի) նախապատրաստման համար</t>
  </si>
  <si>
    <t>Համայնքային ենթակայության մանկապարտեզի ծառայությունից օգտվողների համար</t>
  </si>
  <si>
    <t>Համայնքային ենթակայության արտադպրոցական դաստիարակության հաստատությունների (երաժշտական, նկարչական և արվեստի դպրոցներ և այլն) ծառայություններից օգտվողների համար</t>
  </si>
  <si>
    <t>Համայնք. սեփ. հանդ-ող ընդհանուր օգտագործ. փողոց-ում և հրապարակ-ում (բաց. բակային տարածք-ի, ուսումն., կրթ., մշակութ. և առողջ. հաստատ-երի, պետ. կառավարման և տեղ. ինքնակառ. մարմին-ի վարչ. շենք-ի հարակից տարածք-ի) ավտոտր. միջոցն ավտոկայանատ. կայանելու համար</t>
  </si>
  <si>
    <t>Համայնքի վարչական տարածքում ինքնակամ կառուցված շենքերի, շինությունների օրինականացման համար վճարներ</t>
  </si>
  <si>
    <t>Համայնքի բյուջե մուտքագրվող արտաքին պաշտոնական դրամաշնորհներ` ստացված միջազգային կազմակերպություններից ընթացիկ ծախսերի ֆինանսավորման նպատակով</t>
  </si>
  <si>
    <t>Համայնքի բյուջե մուտքագրվող արտաքին պաշտոնական դրամաշնորհներ` ստացված միջազգային կազմակերպություններից կապիտալ ծախսերի ֆինանսավորման նպատակով</t>
  </si>
  <si>
    <t>Պետական բյուջեից ֆինանսական համահարթեցման սկզբունքով տրամադրվող դոտացիաներ</t>
  </si>
  <si>
    <t>Պետական բյուջեից կապիտալ ծախսերի ֆինանսավորման նպատակային հատկացումներ (սուբվենցիաներ)</t>
  </si>
  <si>
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</si>
  <si>
    <t>Ֆիզ. անձ. և կազմակերպ. նվիրաբեր. համայնքին, վերջինիս ենթակա բյուջետային հիմն. տնօրինմանն անցած գույքի (հիմն.միջոց կամ ոչ նյութ. ակտիվ չհանդիս.) իրացումից և դրամական միջոցներից ընթ. ծախսերի ֆինանս. համար համայնքի բյուջե ստաց. մուտքեր՝ տրամադր. ներքին աղբ.</t>
  </si>
  <si>
    <t>Նվիրատվ,ժառանգ.իրավ.ֆիզիկ.անձ.և կազմակ.համայնք,վերջ.ենթ.բյուջետ.հիմնարկ.տնօրին.անցած գույքի (հիմնական միջոց կամ ոչ նյութական ակտիվ չհանդիսացող) իրաց.և դրամ.միջոց.կապիտալծախսերի ֆինանս.համ.համայնքի բյուջե ստացված մուտքեր` տրամադ.արտաքին աղբյուր.</t>
  </si>
  <si>
    <t>Վարչական բյուջեի պահուստային ֆոնդից ֆոնդային բյուջե կատարվող հատկացումներից մուտքեր</t>
  </si>
  <si>
    <t xml:space="preserve"> Գույքի և սարքավորումների վարձակալություն</t>
  </si>
  <si>
    <t xml:space="preserve"> Արտագերատեսչական ծախսեր</t>
  </si>
  <si>
    <t xml:space="preserve"> Արտասահմանյան գործուղումների գծով ծախսեր</t>
  </si>
  <si>
    <t xml:space="preserve"> Շենքերի և շինությունների կապիտալ վերանորոգում</t>
  </si>
  <si>
    <t xml:space="preserve"> Ընդհանուր բնույթի այլ ծառայություններ</t>
  </si>
  <si>
    <t xml:space="preserve"> Գրասենյակային նյութեր և հագուստ</t>
  </si>
  <si>
    <t xml:space="preserve"> Մասնագիտական ծառայություններ</t>
  </si>
  <si>
    <t xml:space="preserve"> -Նախագծահետազոտական ծախսեր</t>
  </si>
  <si>
    <t xml:space="preserve"> Ներքին վարկերի տոկոսավճարներ</t>
  </si>
  <si>
    <t xml:space="preserve">Աշխատողների աշխատավարձեր  և հավելավճարներ                                                       </t>
  </si>
  <si>
    <t xml:space="preserve">Կոմունալ ծառայություններ                                              </t>
  </si>
  <si>
    <t>Գյուղատնտեսական ապրանքներ</t>
  </si>
  <si>
    <t xml:space="preserve">Տրանսպորտային նյութեր   </t>
  </si>
  <si>
    <t xml:space="preserve">Հատուկ նպատակային այլ նյութեր    </t>
  </si>
  <si>
    <t xml:space="preserve">Հատուկ նպատակային այլ նյութեր                                                                                                                                          </t>
  </si>
  <si>
    <t xml:space="preserve">Շենքերի և շինությունների կառուցում                    </t>
  </si>
  <si>
    <t xml:space="preserve">Այլ մեքենաներ և սարքավորումներ     </t>
  </si>
  <si>
    <t>Ապահովագրական ծախսեր</t>
  </si>
  <si>
    <t xml:space="preserve">Ընդհանուր բնույթի այլ ծառայություններ                        </t>
  </si>
  <si>
    <t xml:space="preserve">Մասնագիտական ծառայություններ                                 </t>
  </si>
  <si>
    <t xml:space="preserve">Շենքերի և կառույցների ընթացիկ նորոգում                   </t>
  </si>
  <si>
    <t>Մեքենաների և սարքավորումների ընթացիկ նորոգում և պահպանում</t>
  </si>
  <si>
    <t xml:space="preserve">Տրանսպորտային նյութեր                                        </t>
  </si>
  <si>
    <t>Սուբսիդիաներ ոչ պետական, ոչ ֆինանսական կազմակերպություններին</t>
  </si>
  <si>
    <t xml:space="preserve">Այլ մեքենաներ և սարքավորումներ                            </t>
  </si>
  <si>
    <t>Նախագծահետազոտական ծախսեր</t>
  </si>
  <si>
    <t xml:space="preserve">Ներքին գործուղումներ                                                   </t>
  </si>
  <si>
    <t>Արտասահմանյան գործուղումներ</t>
  </si>
  <si>
    <t xml:space="preserve">Սուբսիդիաներ ոչ ֆինանս. համայնքային կազմակ.        </t>
  </si>
  <si>
    <t>Այլ նպաստներ բյուջեից</t>
  </si>
  <si>
    <t>Նվիրատվություններ այլ շահույթ չհետապնդող կազմակերպություններին</t>
  </si>
  <si>
    <t>Այլ  ծախսեր</t>
  </si>
  <si>
    <t>Գույքի և սարքավորումների վարձակալություն</t>
  </si>
  <si>
    <t>Կրթական, մշակութային և սպորտային նպաստներ</t>
  </si>
  <si>
    <t>Սուբսիդիաներ ոչֆինանսական համայնքային կազմակ.</t>
  </si>
  <si>
    <t xml:space="preserve">Շենքերի և կառույցների ընթացիկ նորոգում    </t>
  </si>
  <si>
    <t xml:space="preserve">Հատուկ նպատակային այլ նյութեր     </t>
  </si>
  <si>
    <t xml:space="preserve">Շենքերի և շինությունների կառուցում         </t>
  </si>
  <si>
    <t>Շենքերի և շինությունների կապիտալ վերանորոգում</t>
  </si>
  <si>
    <t xml:space="preserve">Նվիրատվություններայլ շահույթ չհետապնդող կազմակերպություններին                                      </t>
  </si>
  <si>
    <t xml:space="preserve">Այլ նպաստներ բյուջեից                                                 </t>
  </si>
  <si>
    <t xml:space="preserve">Բնակարանային նպաստներ բյուջեից    </t>
  </si>
  <si>
    <t xml:space="preserve">Գրասենյակային նյութեր                                             </t>
  </si>
  <si>
    <t>Այլ նպաստներ բյուջեից,</t>
  </si>
  <si>
    <t xml:space="preserve">Պահուստային միջոցներ             </t>
  </si>
  <si>
    <t>Կենցաղային և հանրային սննդի նյութեր</t>
  </si>
  <si>
    <t>Վարչական սարքավորումներ</t>
  </si>
  <si>
    <t>Հող</t>
  </si>
  <si>
    <t xml:space="preserve">Աշխատողների աշխատավարձեր                                </t>
  </si>
  <si>
    <t xml:space="preserve">Էներգետիկ ծառայություններ                                       </t>
  </si>
  <si>
    <t xml:space="preserve">Կապի ծառայություններ                                              </t>
  </si>
  <si>
    <t xml:space="preserve">Գույքի և սարքավորումների վարձալալ.                     </t>
  </si>
  <si>
    <t>բյուջեի եկամուտների հավաքագրման բաժին</t>
  </si>
  <si>
    <t>քաղաքաշինության և ճարտարապետության բաժին</t>
  </si>
  <si>
    <t>բնակկոմունալ և շրջակա միջավայրի պահպանության բաժին</t>
  </si>
  <si>
    <t>գովազդի, առևտրի և սպասարկման ոլորտի համակարգման բաժին</t>
  </si>
  <si>
    <t>բյուջեի եկամուտների հավաքագրման բաժին, գովազդի, առևտրի և սպասարկման ոլորտի համակարգման  բաժին</t>
  </si>
  <si>
    <t>կրթության բաժին</t>
  </si>
  <si>
    <t>մշակույթի և երիտասարդության հարցերի բաժին, ֆիզկուլտուրայի և սպորտի բաժին</t>
  </si>
  <si>
    <t>մշակույթի և երիտասարդության հարցերի բաժին</t>
  </si>
  <si>
    <t>քաղաքաշինության և ճարտարապետության բաժին, համայնքի անշարժ գույքի կառավարման բաժին</t>
  </si>
  <si>
    <t>քաղաքաշինության և ճարտարապետության բաժին, համայնքի անշարժ գույքի կառավարման բաժին, գովազդի, առևտրի և սպասարկման ոլորտի համակարգման  բաժին, իրավաբանական բաժին</t>
  </si>
  <si>
    <t>Գյումրի համայնքի ավագանու</t>
  </si>
  <si>
    <t xml:space="preserve"> Այլ ծախսեր</t>
  </si>
  <si>
    <t xml:space="preserve"> Հայաստանի Հանրապետության Շիրակի մարզի </t>
  </si>
  <si>
    <t>ՀՀ համայնքների 2024-2026թթ. միջնաժամկետ ծախսերի ծրագրերի վարչական և ֆոնդային մասերի տարեկան հատկացումները ըստ` բյուջետային ծախսերի գործառական դասակարգման բաժինների, խմբերի, դասերի և տնտեսագիտական դասակարգման հոդվածների</t>
  </si>
  <si>
    <t>2022 փաստացի</t>
  </si>
  <si>
    <t xml:space="preserve">2023 հաստատված </t>
  </si>
  <si>
    <t xml:space="preserve">2026 թվական </t>
  </si>
  <si>
    <t xml:space="preserve"> 2024թ կանխատեսված և 2023թ. հաստատված բյուջեի տարբերություն</t>
  </si>
  <si>
    <t>2024թ կանխատեսված և 2023թ. հաստատված բյուջեի տարբերության վերաբերյալ հիմնավորումներ</t>
  </si>
  <si>
    <t>ՀՀ համայնքների միջնաժամկետ ծախսերի ծրագրի 2024-2026թթ. վարչական և ֆոնդային մասերի եկամուտները` ըստ ձևավորման աղբյուրների</t>
  </si>
  <si>
    <t>ՀՀ համայնքների 2024-2026թթ. միջնաժամկետ ծախսերի ծրագրի վարչական և ֆոնդային մասերի եկամուտների տարեկան մուտքերի հավաքագրումը` ըստ դրանց գանձման (ապահովման) համար պատասխանատու ստորաբաժանումների</t>
  </si>
  <si>
    <t>ՀՀ համայնքների 2024-2026թթ.  միջնաժամկետ ծախսերի ծրագրի վարչական և ֆոնդային մասերի տարեկան հատկացումները` ըստ բյուջետային ծախսերի գործառական դասակարգման բաժինների, խմբերի և դասերի</t>
  </si>
  <si>
    <t>ՀՀ համայնքների 2024-2026թթ.  միջնաժամկետ ծախսերի ծրագրի վարչական և ֆոնդային մասերի հատկացումների կատարումը` ըստ բյուջետային ծախսերի տնտեսագիտական դասակարգման հոդվածների</t>
  </si>
  <si>
    <t>ՀՀ համայնքների 2024-2026թթ.  միջնաժամկետ ծախսերի ծրագրերի հավելուրդը (դեֆիցիտը)</t>
  </si>
  <si>
    <t xml:space="preserve">ՀՀ համայնքների 2024-2026թթ.  միջնաժամկետ ծախսերի ծրագրերի դեֆիցիտի (պակացուրդի) ֆինանսավորումը ըստ աղբյուրների    </t>
  </si>
  <si>
    <t>Շենքերի և շինությունների ձեռք բերում</t>
  </si>
  <si>
    <t xml:space="preserve">Աճեցվող ակտիվներ   </t>
  </si>
  <si>
    <t>2023 թվականի սեպտեմբերի</t>
  </si>
  <si>
    <t xml:space="preserve"> 12-ի N   -Ա որոշման</t>
  </si>
</sst>
</file>

<file path=xl/styles.xml><?xml version="1.0" encoding="utf-8"?>
<styleSheet xmlns="http://schemas.openxmlformats.org/spreadsheetml/2006/main">
  <numFmts count="6">
    <numFmt numFmtId="43" formatCode="_(* #,##0.00_);_(* \(#,##0.00\);_(* &quot;-&quot;??_);_(@_)"/>
    <numFmt numFmtId="186" formatCode="#,##0.0\ ;\(#,##0.0\)"/>
    <numFmt numFmtId="191" formatCode="#,##0.0"/>
    <numFmt numFmtId="193" formatCode="0.0"/>
    <numFmt numFmtId="194" formatCode="000"/>
    <numFmt numFmtId="195" formatCode="0000"/>
  </numFmts>
  <fonts count="30">
    <font>
      <sz val="8"/>
      <name val="Arial Armenian"/>
    </font>
    <font>
      <sz val="10"/>
      <name val="Arial"/>
      <family val="2"/>
      <charset val="204"/>
    </font>
    <font>
      <sz val="8"/>
      <name val="Arial Armenian"/>
      <family val="2"/>
    </font>
    <font>
      <sz val="12"/>
      <name val="Arial Armenian"/>
      <family val="2"/>
    </font>
    <font>
      <sz val="10"/>
      <name val="Arial"/>
      <family val="2"/>
    </font>
    <font>
      <sz val="8"/>
      <name val="Arial LatArm"/>
      <family val="2"/>
    </font>
    <font>
      <b/>
      <sz val="8"/>
      <name val="Arial LatArm"/>
      <family val="2"/>
    </font>
    <font>
      <sz val="12"/>
      <name val="Arial LatArm"/>
      <family val="2"/>
    </font>
    <font>
      <b/>
      <i/>
      <sz val="8"/>
      <name val="Arial LatArm"/>
      <family val="2"/>
    </font>
    <font>
      <sz val="8"/>
      <name val="Arial Armenian"/>
      <family val="2"/>
    </font>
    <font>
      <sz val="10"/>
      <name val="Arial LatArm"/>
      <family val="2"/>
    </font>
    <font>
      <b/>
      <sz val="10"/>
      <name val="Arial LatArm"/>
      <family val="2"/>
    </font>
    <font>
      <b/>
      <sz val="8"/>
      <name val="Arial Armenian"/>
      <family val="2"/>
    </font>
    <font>
      <sz val="8"/>
      <name val="Arial Armenian"/>
      <family val="2"/>
    </font>
    <font>
      <sz val="8"/>
      <name val="Arial Armenian"/>
      <family val="2"/>
    </font>
    <font>
      <sz val="8"/>
      <name val="Arial Armenian"/>
      <family val="2"/>
    </font>
    <font>
      <b/>
      <sz val="12"/>
      <name val="Arial LatArm"/>
      <family val="2"/>
    </font>
    <font>
      <sz val="9"/>
      <name val="Arial LatArm"/>
      <family val="2"/>
    </font>
    <font>
      <b/>
      <i/>
      <sz val="12"/>
      <name val="Arial LatArm"/>
      <family val="2"/>
    </font>
    <font>
      <sz val="11"/>
      <name val="Arial LatArm"/>
      <family val="2"/>
    </font>
    <font>
      <b/>
      <i/>
      <sz val="9"/>
      <name val="Arial LatArm"/>
      <family val="2"/>
    </font>
    <font>
      <sz val="10"/>
      <color indexed="10"/>
      <name val="Arial LatArm"/>
      <family val="2"/>
    </font>
    <font>
      <b/>
      <sz val="14"/>
      <name val="Arial LatArm"/>
      <family val="2"/>
    </font>
    <font>
      <i/>
      <sz val="8"/>
      <name val="Arial LatArm"/>
      <family val="2"/>
    </font>
    <font>
      <sz val="8"/>
      <name val="GHEA Grapalat"/>
      <family val="3"/>
    </font>
    <font>
      <sz val="8"/>
      <color indexed="8"/>
      <name val="GHEA Grapalat"/>
      <family val="3"/>
    </font>
    <font>
      <sz val="11"/>
      <color theme="1"/>
      <name val="Calibri"/>
      <family val="2"/>
      <charset val="204"/>
      <scheme val="minor"/>
    </font>
    <font>
      <sz val="8"/>
      <color rgb="FFFF0000"/>
      <name val="Arial LatArm"/>
      <family val="2"/>
    </font>
    <font>
      <sz val="8"/>
      <color rgb="FFFF0000"/>
      <name val="Arial Armenian"/>
      <family val="2"/>
    </font>
    <font>
      <sz val="11"/>
      <color rgb="FF000000"/>
      <name val="GHEA Grapalat"/>
      <family val="3"/>
    </font>
  </fonts>
  <fills count="2">
    <fill>
      <patternFill patternType="none"/>
    </fill>
    <fill>
      <patternFill patternType="gray125"/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rgb="FFFFFFFF"/>
      </left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hair">
        <color rgb="FFFFFFFF"/>
      </left>
      <right style="hair">
        <color rgb="FFFFFFFF"/>
      </right>
      <top style="hair">
        <color rgb="FFFFFFFF"/>
      </top>
      <bottom/>
      <diagonal/>
    </border>
    <border>
      <left style="hair">
        <color rgb="FFFFFFFF"/>
      </left>
      <right style="hair">
        <color rgb="FFFFFFFF"/>
      </right>
      <top/>
      <bottom style="hair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FFFFFF"/>
      </left>
      <right/>
      <top style="hair">
        <color rgb="FFFFFFFF"/>
      </top>
      <bottom style="hair">
        <color rgb="FFFFFFFF"/>
      </bottom>
      <diagonal/>
    </border>
    <border>
      <left/>
      <right/>
      <top style="hair">
        <color rgb="FFFFFFFF"/>
      </top>
      <bottom style="hair">
        <color rgb="FFFFFFFF"/>
      </bottom>
      <diagonal/>
    </border>
    <border>
      <left style="hair">
        <color rgb="FFB0B0B0"/>
      </left>
      <right style="thin">
        <color rgb="FFB0B0B0"/>
      </right>
      <top style="thin">
        <color rgb="FFB0B0B0"/>
      </top>
      <bottom/>
      <diagonal/>
    </border>
    <border>
      <left style="hair">
        <color rgb="FFB0B0B0"/>
      </left>
      <right style="thin">
        <color rgb="FFB0B0B0"/>
      </right>
      <top/>
      <bottom/>
      <diagonal/>
    </border>
    <border>
      <left style="hair">
        <color rgb="FFB0B0B0"/>
      </left>
      <right style="thin">
        <color rgb="FFB0B0B0"/>
      </right>
      <top/>
      <bottom style="thin">
        <color rgb="FF000000"/>
      </bottom>
      <diagonal/>
    </border>
    <border>
      <left style="thin">
        <color rgb="FFB0B0B0"/>
      </left>
      <right style="thin">
        <color rgb="FFB0B0B0"/>
      </right>
      <top style="thin">
        <color rgb="FFB0B0B0"/>
      </top>
      <bottom/>
      <diagonal/>
    </border>
    <border>
      <left style="thin">
        <color rgb="FFB0B0B0"/>
      </left>
      <right style="thin">
        <color rgb="FFB0B0B0"/>
      </right>
      <top/>
      <bottom/>
      <diagonal/>
    </border>
    <border>
      <left style="thin">
        <color rgb="FFB0B0B0"/>
      </left>
      <right style="thin">
        <color rgb="FFB0B0B0"/>
      </right>
      <top/>
      <bottom style="thin">
        <color rgb="FF000000"/>
      </bottom>
      <diagonal/>
    </border>
  </borders>
  <cellStyleXfs count="12">
    <xf numFmtId="0" fontId="0" fillId="0" borderId="0"/>
    <xf numFmtId="0" fontId="26" fillId="0" borderId="53" applyNumberFormat="0" applyFont="0" applyFill="0" applyAlignment="0" applyProtection="0"/>
    <xf numFmtId="0" fontId="10" fillId="0" borderId="54" applyNumberFormat="0" applyFill="0" applyProtection="0">
      <alignment horizontal="center" vertical="center"/>
    </xf>
    <xf numFmtId="4" fontId="5" fillId="0" borderId="55" applyFill="0" applyProtection="0">
      <alignment horizontal="center" vertical="center"/>
    </xf>
    <xf numFmtId="43" fontId="4" fillId="0" borderId="0" applyFont="0" applyFill="0" applyBorder="0" applyAlignment="0" applyProtection="0"/>
    <xf numFmtId="0" fontId="10" fillId="0" borderId="54" applyNumberFormat="0" applyFill="0" applyProtection="0">
      <alignment horizontal="left" vertical="center" wrapText="1"/>
    </xf>
    <xf numFmtId="0" fontId="10" fillId="0" borderId="55" applyNumberFormat="0" applyFill="0" applyProtection="0">
      <alignment horizontal="left" vertical="center" wrapText="1"/>
    </xf>
    <xf numFmtId="0" fontId="1" fillId="0" borderId="0"/>
    <xf numFmtId="0" fontId="4" fillId="0" borderId="0"/>
    <xf numFmtId="4" fontId="5" fillId="0" borderId="55" applyFill="0" applyProtection="0">
      <alignment horizontal="right" vertical="center"/>
    </xf>
    <xf numFmtId="0" fontId="5" fillId="0" borderId="54" applyNumberFormat="0" applyFill="0" applyProtection="0">
      <alignment horizontal="right" vertical="center"/>
    </xf>
    <xf numFmtId="4" fontId="10" fillId="0" borderId="54" applyFill="0" applyProtection="0">
      <alignment horizontal="right" vertical="center"/>
    </xf>
  </cellStyleXfs>
  <cellXfs count="318">
    <xf numFmtId="0" fontId="0" fillId="0" borderId="0" xfId="0"/>
    <xf numFmtId="0" fontId="5" fillId="0" borderId="54" xfId="5" applyFont="1" applyFill="1" applyBorder="1" applyAlignment="1">
      <alignment horizontal="left" vertical="center" wrapText="1"/>
    </xf>
    <xf numFmtId="0" fontId="5" fillId="0" borderId="54" xfId="2" applyFont="1" applyFill="1" applyBorder="1" applyAlignment="1">
      <alignment horizontal="center" vertical="center"/>
    </xf>
    <xf numFmtId="0" fontId="5" fillId="0" borderId="56" xfId="2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13" fillId="0" borderId="53" xfId="1" applyFont="1" applyFill="1" applyBorder="1"/>
    <xf numFmtId="0" fontId="13" fillId="0" borderId="57" xfId="1" applyFont="1" applyFill="1" applyBorder="1"/>
    <xf numFmtId="0" fontId="13" fillId="0" borderId="58" xfId="1" applyFont="1" applyFill="1" applyBorder="1"/>
    <xf numFmtId="0" fontId="13" fillId="0" borderId="59" xfId="1" applyFont="1" applyFill="1" applyBorder="1"/>
    <xf numFmtId="0" fontId="5" fillId="0" borderId="1" xfId="10" applyFont="1" applyFill="1" applyBorder="1" applyAlignment="1">
      <alignment horizontal="right" vertical="center"/>
    </xf>
    <xf numFmtId="0" fontId="10" fillId="0" borderId="1" xfId="2" applyFont="1" applyFill="1" applyBorder="1" applyAlignment="1">
      <alignment horizontal="center" vertical="center"/>
    </xf>
    <xf numFmtId="0" fontId="10" fillId="0" borderId="1" xfId="5" applyFont="1" applyFill="1" applyBorder="1" applyAlignment="1">
      <alignment horizontal="left" vertical="center" wrapText="1"/>
    </xf>
    <xf numFmtId="0" fontId="0" fillId="0" borderId="1" xfId="1" applyFont="1" applyFill="1" applyBorder="1"/>
    <xf numFmtId="0" fontId="11" fillId="0" borderId="1" xfId="2" applyFont="1" applyFill="1" applyBorder="1" applyAlignment="1">
      <alignment horizontal="center" vertical="center"/>
    </xf>
    <xf numFmtId="0" fontId="11" fillId="0" borderId="1" xfId="5" applyFont="1" applyFill="1" applyBorder="1" applyAlignment="1">
      <alignment horizontal="left" vertical="center" wrapText="1"/>
    </xf>
    <xf numFmtId="193" fontId="10" fillId="0" borderId="1" xfId="11" applyNumberFormat="1" applyFont="1" applyFill="1" applyBorder="1" applyAlignment="1">
      <alignment horizontal="right" vertical="center"/>
    </xf>
    <xf numFmtId="193" fontId="0" fillId="0" borderId="1" xfId="1" applyNumberFormat="1" applyFont="1" applyFill="1" applyBorder="1"/>
    <xf numFmtId="193" fontId="10" fillId="0" borderId="1" xfId="2" applyNumberFormat="1" applyFont="1" applyFill="1" applyBorder="1" applyAlignment="1">
      <alignment horizontal="center" vertical="center"/>
    </xf>
    <xf numFmtId="0" fontId="5" fillId="0" borderId="54" xfId="10" applyFont="1" applyFill="1" applyBorder="1" applyAlignment="1">
      <alignment horizontal="right" vertical="center"/>
    </xf>
    <xf numFmtId="193" fontId="5" fillId="0" borderId="54" xfId="11" applyNumberFormat="1" applyFont="1" applyFill="1" applyBorder="1" applyAlignment="1">
      <alignment horizontal="right" vertical="center"/>
    </xf>
    <xf numFmtId="193" fontId="5" fillId="0" borderId="60" xfId="11" applyNumberFormat="1" applyFont="1" applyFill="1" applyBorder="1" applyAlignment="1">
      <alignment horizontal="right" vertical="center"/>
    </xf>
    <xf numFmtId="193" fontId="5" fillId="0" borderId="54" xfId="2" applyNumberFormat="1" applyFont="1" applyFill="1" applyBorder="1" applyAlignment="1">
      <alignment horizontal="center" vertical="center"/>
    </xf>
    <xf numFmtId="193" fontId="5" fillId="0" borderId="60" xfId="2" applyNumberFormat="1" applyFont="1" applyFill="1" applyBorder="1" applyAlignment="1">
      <alignment horizontal="center" vertical="center"/>
    </xf>
    <xf numFmtId="0" fontId="6" fillId="0" borderId="54" xfId="2" applyFont="1" applyFill="1" applyBorder="1" applyAlignment="1">
      <alignment horizontal="center" vertical="center"/>
    </xf>
    <xf numFmtId="0" fontId="6" fillId="0" borderId="54" xfId="5" applyFont="1" applyFill="1" applyBorder="1" applyAlignment="1">
      <alignment horizontal="left" vertical="center" wrapText="1"/>
    </xf>
    <xf numFmtId="193" fontId="6" fillId="0" borderId="54" xfId="11" applyNumberFormat="1" applyFont="1" applyFill="1" applyBorder="1" applyAlignment="1">
      <alignment horizontal="right" vertical="center"/>
    </xf>
    <xf numFmtId="193" fontId="6" fillId="0" borderId="60" xfId="11" applyNumberFormat="1" applyFont="1" applyFill="1" applyBorder="1" applyAlignment="1">
      <alignment horizontal="right" vertical="center"/>
    </xf>
    <xf numFmtId="0" fontId="5" fillId="0" borderId="61" xfId="2" applyFont="1" applyFill="1" applyBorder="1" applyAlignment="1">
      <alignment horizontal="center" vertical="center"/>
    </xf>
    <xf numFmtId="0" fontId="5" fillId="0" borderId="61" xfId="5" applyFont="1" applyFill="1" applyBorder="1" applyAlignment="1">
      <alignment horizontal="left" vertical="center" wrapText="1"/>
    </xf>
    <xf numFmtId="193" fontId="5" fillId="0" borderId="61" xfId="11" applyNumberFormat="1" applyFont="1" applyFill="1" applyBorder="1" applyAlignment="1">
      <alignment horizontal="right" vertical="center"/>
    </xf>
    <xf numFmtId="193" fontId="5" fillId="0" borderId="62" xfId="11" applyNumberFormat="1" applyFont="1" applyFill="1" applyBorder="1" applyAlignment="1">
      <alignment horizontal="right" vertical="center"/>
    </xf>
    <xf numFmtId="0" fontId="5" fillId="0" borderId="56" xfId="5" applyFont="1" applyFill="1" applyBorder="1" applyAlignment="1">
      <alignment horizontal="left" vertical="center" wrapText="1"/>
    </xf>
    <xf numFmtId="193" fontId="5" fillId="0" borderId="56" xfId="2" applyNumberFormat="1" applyFont="1" applyFill="1" applyBorder="1" applyAlignment="1">
      <alignment horizontal="center" vertical="center"/>
    </xf>
    <xf numFmtId="193" fontId="5" fillId="0" borderId="63" xfId="2" applyNumberFormat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left" vertical="center" wrapText="1"/>
    </xf>
    <xf numFmtId="193" fontId="6" fillId="0" borderId="1" xfId="11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15" fillId="0" borderId="53" xfId="1" applyFont="1" applyFill="1" applyBorder="1"/>
    <xf numFmtId="0" fontId="2" fillId="0" borderId="1" xfId="1" applyFont="1" applyFill="1" applyBorder="1"/>
    <xf numFmtId="0" fontId="10" fillId="0" borderId="0" xfId="0" applyFont="1" applyFill="1"/>
    <xf numFmtId="0" fontId="7" fillId="0" borderId="0" xfId="0" applyFont="1" applyFill="1" applyBorder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18" fillId="0" borderId="0" xfId="0" applyFont="1" applyFill="1" applyBorder="1"/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0" xfId="0" applyFont="1" applyFill="1" applyBorder="1"/>
    <xf numFmtId="49" fontId="5" fillId="0" borderId="0" xfId="0" applyNumberFormat="1" applyFont="1" applyFill="1" applyBorder="1" applyAlignment="1">
      <alignment horizontal="center" vertical="top"/>
    </xf>
    <xf numFmtId="194" fontId="8" fillId="0" borderId="0" xfId="0" applyNumberFormat="1" applyFont="1" applyFill="1" applyBorder="1" applyAlignment="1">
      <alignment horizontal="center" vertical="top"/>
    </xf>
    <xf numFmtId="194" fontId="5" fillId="0" borderId="0" xfId="0" applyNumberFormat="1" applyFont="1" applyFill="1" applyBorder="1" applyAlignment="1">
      <alignment horizontal="center" vertical="top"/>
    </xf>
    <xf numFmtId="0" fontId="19" fillId="0" borderId="0" xfId="0" applyFont="1" applyFill="1" applyBorder="1" applyAlignment="1">
      <alignment horizontal="left" vertical="top" wrapText="1"/>
    </xf>
    <xf numFmtId="191" fontId="11" fillId="0" borderId="0" xfId="0" applyNumberFormat="1" applyFont="1" applyFill="1"/>
    <xf numFmtId="191" fontId="10" fillId="0" borderId="0" xfId="0" applyNumberFormat="1" applyFont="1" applyFill="1" applyAlignment="1">
      <alignment horizontal="left"/>
    </xf>
    <xf numFmtId="191" fontId="10" fillId="0" borderId="0" xfId="0" applyNumberFormat="1" applyFont="1" applyFill="1" applyAlignment="1"/>
    <xf numFmtId="195" fontId="17" fillId="0" borderId="0" xfId="0" applyNumberFormat="1" applyFont="1" applyFill="1" applyBorder="1" applyAlignment="1">
      <alignment horizontal="center" vertical="top"/>
    </xf>
    <xf numFmtId="0" fontId="20" fillId="0" borderId="0" xfId="0" applyFont="1" applyFill="1" applyBorder="1" applyAlignment="1">
      <alignment horizontal="center" vertical="top"/>
    </xf>
    <xf numFmtId="0" fontId="17" fillId="0" borderId="0" xfId="0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86" fontId="0" fillId="0" borderId="0" xfId="0" applyNumberFormat="1" applyFill="1" applyAlignment="1">
      <alignment horizontal="center" vertical="top"/>
    </xf>
    <xf numFmtId="186" fontId="5" fillId="0" borderId="0" xfId="0" applyNumberFormat="1" applyFont="1" applyFill="1" applyAlignment="1">
      <alignment horizontal="right" vertical="top"/>
    </xf>
    <xf numFmtId="0" fontId="6" fillId="0" borderId="1" xfId="0" applyNumberFormat="1" applyFont="1" applyFill="1" applyBorder="1" applyAlignment="1">
      <alignment horizontal="center" vertical="center" wrapText="1" readingOrder="1"/>
    </xf>
    <xf numFmtId="191" fontId="6" fillId="0" borderId="2" xfId="0" applyNumberFormat="1" applyFont="1" applyFill="1" applyBorder="1" applyAlignment="1">
      <alignment horizontal="center" vertical="center"/>
    </xf>
    <xf numFmtId="191" fontId="5" fillId="0" borderId="1" xfId="0" applyNumberFormat="1" applyFont="1" applyFill="1" applyBorder="1" applyAlignment="1">
      <alignment horizontal="center" vertical="center" wrapText="1"/>
    </xf>
    <xf numFmtId="191" fontId="6" fillId="0" borderId="3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 readingOrder="1"/>
    </xf>
    <xf numFmtId="191" fontId="5" fillId="0" borderId="4" xfId="0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191" fontId="5" fillId="0" borderId="1" xfId="0" applyNumberFormat="1" applyFont="1" applyFill="1" applyBorder="1" applyAlignment="1">
      <alignment horizontal="center" vertical="center"/>
    </xf>
    <xf numFmtId="191" fontId="5" fillId="0" borderId="1" xfId="0" applyNumberFormat="1" applyFont="1" applyFill="1" applyBorder="1" applyAlignment="1">
      <alignment horizontal="right" vertical="center"/>
    </xf>
    <xf numFmtId="191" fontId="5" fillId="0" borderId="5" xfId="0" applyNumberFormat="1" applyFont="1" applyFill="1" applyBorder="1" applyAlignment="1">
      <alignment horizontal="center" vertical="center"/>
    </xf>
    <xf numFmtId="191" fontId="5" fillId="0" borderId="6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191" fontId="5" fillId="0" borderId="3" xfId="0" applyNumberFormat="1" applyFont="1" applyFill="1" applyBorder="1" applyAlignment="1">
      <alignment horizontal="center" vertical="center"/>
    </xf>
    <xf numFmtId="191" fontId="5" fillId="0" borderId="7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 wrapText="1" readingOrder="1"/>
    </xf>
    <xf numFmtId="49" fontId="6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 readingOrder="1"/>
    </xf>
    <xf numFmtId="191" fontId="5" fillId="0" borderId="2" xfId="0" applyNumberFormat="1" applyFont="1" applyFill="1" applyBorder="1" applyAlignment="1">
      <alignment horizontal="center" vertical="center"/>
    </xf>
    <xf numFmtId="191" fontId="5" fillId="0" borderId="8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wrapText="1"/>
    </xf>
    <xf numFmtId="0" fontId="10" fillId="0" borderId="0" xfId="0" applyFont="1" applyFill="1" applyAlignment="1">
      <alignment wrapText="1"/>
    </xf>
    <xf numFmtId="49" fontId="10" fillId="0" borderId="0" xfId="0" applyNumberFormat="1" applyFont="1" applyFill="1" applyAlignment="1">
      <alignment horizontal="centerContinuous" wrapText="1"/>
    </xf>
    <xf numFmtId="0" fontId="6" fillId="0" borderId="2" xfId="0" applyFont="1" applyFill="1" applyBorder="1" applyAlignment="1">
      <alignment horizontal="center"/>
    </xf>
    <xf numFmtId="0" fontId="5" fillId="0" borderId="9" xfId="0" applyFont="1" applyFill="1" applyBorder="1"/>
    <xf numFmtId="0" fontId="5" fillId="0" borderId="10" xfId="0" applyFont="1" applyFill="1" applyBorder="1"/>
    <xf numFmtId="0" fontId="5" fillId="0" borderId="6" xfId="0" applyFont="1" applyFill="1" applyBorder="1"/>
    <xf numFmtId="0" fontId="5" fillId="0" borderId="6" xfId="0" applyFont="1" applyFill="1" applyBorder="1" applyAlignment="1">
      <alignment vertical="center"/>
    </xf>
    <xf numFmtId="0" fontId="5" fillId="0" borderId="11" xfId="0" applyFont="1" applyFill="1" applyBorder="1"/>
    <xf numFmtId="49" fontId="5" fillId="0" borderId="12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/>
    <xf numFmtId="49" fontId="5" fillId="0" borderId="15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/>
    <xf numFmtId="49" fontId="5" fillId="0" borderId="16" xfId="0" applyNumberFormat="1" applyFont="1" applyFill="1" applyBorder="1" applyAlignment="1">
      <alignment horizontal="center" vertical="center" wrapText="1"/>
    </xf>
    <xf numFmtId="0" fontId="5" fillId="0" borderId="17" xfId="0" applyFont="1" applyFill="1" applyBorder="1"/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/>
    </xf>
    <xf numFmtId="0" fontId="5" fillId="0" borderId="16" xfId="0" applyFont="1" applyFill="1" applyBorder="1"/>
    <xf numFmtId="0" fontId="6" fillId="0" borderId="17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 vertical="center"/>
    </xf>
    <xf numFmtId="0" fontId="5" fillId="0" borderId="13" xfId="0" applyFont="1" applyFill="1" applyBorder="1"/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vertical="center" wrapText="1"/>
    </xf>
    <xf numFmtId="49" fontId="5" fillId="0" borderId="18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6" fillId="0" borderId="19" xfId="0" applyFont="1" applyFill="1" applyBorder="1" applyAlignment="1">
      <alignment horizontal="center" wrapText="1"/>
    </xf>
    <xf numFmtId="0" fontId="6" fillId="0" borderId="12" xfId="0" applyFont="1" applyFill="1" applyBorder="1"/>
    <xf numFmtId="191" fontId="6" fillId="0" borderId="19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wrapText="1"/>
    </xf>
    <xf numFmtId="0" fontId="6" fillId="0" borderId="7" xfId="0" applyFont="1" applyFill="1" applyBorder="1"/>
    <xf numFmtId="191" fontId="6" fillId="0" borderId="20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/>
    </xf>
    <xf numFmtId="0" fontId="8" fillId="0" borderId="4" xfId="0" applyFont="1" applyFill="1" applyBorder="1" applyAlignment="1">
      <alignment wrapText="1"/>
    </xf>
    <xf numFmtId="0" fontId="5" fillId="0" borderId="3" xfId="0" applyFont="1" applyFill="1" applyBorder="1" applyAlignment="1">
      <alignment horizontal="left" wrapText="1"/>
    </xf>
    <xf numFmtId="191" fontId="5" fillId="0" borderId="4" xfId="0" applyNumberFormat="1" applyFont="1" applyFill="1" applyBorder="1" applyAlignment="1">
      <alignment horizontal="center" vertical="center" wrapText="1"/>
    </xf>
    <xf numFmtId="191" fontId="5" fillId="0" borderId="21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wrapText="1"/>
    </xf>
    <xf numFmtId="191" fontId="5" fillId="0" borderId="21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wrapText="1"/>
    </xf>
    <xf numFmtId="0" fontId="23" fillId="0" borderId="4" xfId="0" applyFont="1" applyFill="1" applyBorder="1"/>
    <xf numFmtId="0" fontId="23" fillId="0" borderId="4" xfId="0" applyFont="1" applyFill="1" applyBorder="1" applyAlignment="1">
      <alignment wrapText="1"/>
    </xf>
    <xf numFmtId="191" fontId="5" fillId="0" borderId="19" xfId="0" applyNumberFormat="1" applyFont="1" applyFill="1" applyBorder="1" applyAlignment="1">
      <alignment horizontal="center" vertical="center"/>
    </xf>
    <xf numFmtId="49" fontId="6" fillId="0" borderId="13" xfId="0" applyNumberFormat="1" applyFont="1" applyFill="1" applyBorder="1" applyAlignment="1">
      <alignment horizontal="center" vertical="center" wrapText="1"/>
    </xf>
    <xf numFmtId="0" fontId="23" fillId="0" borderId="19" xfId="0" applyFont="1" applyFill="1" applyBorder="1" applyAlignment="1">
      <alignment wrapText="1"/>
    </xf>
    <xf numFmtId="49" fontId="6" fillId="0" borderId="12" xfId="0" applyNumberFormat="1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wrapText="1"/>
    </xf>
    <xf numFmtId="49" fontId="6" fillId="0" borderId="18" xfId="0" applyNumberFormat="1" applyFont="1" applyFill="1" applyBorder="1" applyAlignment="1">
      <alignment horizontal="center" vertical="center" wrapText="1"/>
    </xf>
    <xf numFmtId="191" fontId="5" fillId="0" borderId="22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wrapText="1"/>
    </xf>
    <xf numFmtId="0" fontId="23" fillId="0" borderId="23" xfId="0" applyFont="1" applyFill="1" applyBorder="1" applyAlignment="1">
      <alignment wrapText="1"/>
    </xf>
    <xf numFmtId="0" fontId="8" fillId="0" borderId="2" xfId="0" applyFont="1" applyFill="1" applyBorder="1" applyAlignment="1">
      <alignment wrapText="1"/>
    </xf>
    <xf numFmtId="0" fontId="5" fillId="0" borderId="24" xfId="0" applyFont="1" applyFill="1" applyBorder="1" applyAlignment="1">
      <alignment horizontal="left"/>
    </xf>
    <xf numFmtId="191" fontId="5" fillId="0" borderId="24" xfId="0" applyNumberFormat="1" applyFont="1" applyFill="1" applyBorder="1" applyAlignment="1">
      <alignment horizontal="center" vertical="center"/>
    </xf>
    <xf numFmtId="191" fontId="5" fillId="0" borderId="25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wrapText="1"/>
    </xf>
    <xf numFmtId="191" fontId="6" fillId="0" borderId="26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wrapText="1"/>
    </xf>
    <xf numFmtId="191" fontId="6" fillId="0" borderId="20" xfId="0" applyNumberFormat="1" applyFont="1" applyFill="1" applyBorder="1" applyAlignment="1">
      <alignment horizontal="center" vertical="center" wrapText="1"/>
    </xf>
    <xf numFmtId="191" fontId="6" fillId="0" borderId="2" xfId="0" applyNumberFormat="1" applyFont="1" applyFill="1" applyBorder="1" applyAlignment="1">
      <alignment horizontal="center" vertical="center" wrapText="1"/>
    </xf>
    <xf numFmtId="191" fontId="6" fillId="0" borderId="3" xfId="0" applyNumberFormat="1" applyFont="1" applyFill="1" applyBorder="1" applyAlignment="1">
      <alignment horizontal="center" vertical="center" wrapText="1"/>
    </xf>
    <xf numFmtId="191" fontId="5" fillId="0" borderId="27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191" fontId="6" fillId="0" borderId="1" xfId="0" applyNumberFormat="1" applyFont="1" applyFill="1" applyBorder="1" applyAlignment="1">
      <alignment horizontal="center" vertical="center"/>
    </xf>
    <xf numFmtId="191" fontId="6" fillId="0" borderId="24" xfId="0" applyNumberFormat="1" applyFont="1" applyFill="1" applyBorder="1" applyAlignment="1">
      <alignment horizontal="center" vertical="center"/>
    </xf>
    <xf numFmtId="191" fontId="6" fillId="0" borderId="25" xfId="0" applyNumberFormat="1" applyFont="1" applyFill="1" applyBorder="1" applyAlignment="1">
      <alignment horizontal="center" vertical="center"/>
    </xf>
    <xf numFmtId="191" fontId="5" fillId="0" borderId="20" xfId="0" applyNumberFormat="1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wrapText="1"/>
    </xf>
    <xf numFmtId="0" fontId="6" fillId="0" borderId="24" xfId="0" applyFont="1" applyFill="1" applyBorder="1" applyAlignment="1">
      <alignment vertical="center" wrapText="1"/>
    </xf>
    <xf numFmtId="191" fontId="5" fillId="0" borderId="28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23" fillId="0" borderId="4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191" fontId="6" fillId="0" borderId="9" xfId="0" applyNumberFormat="1" applyFont="1" applyFill="1" applyBorder="1" applyAlignment="1">
      <alignment horizontal="center" vertical="center"/>
    </xf>
    <xf numFmtId="191" fontId="6" fillId="0" borderId="29" xfId="0" applyNumberFormat="1" applyFont="1" applyFill="1" applyBorder="1" applyAlignment="1">
      <alignment horizontal="center" vertical="center"/>
    </xf>
    <xf numFmtId="191" fontId="5" fillId="0" borderId="30" xfId="0" applyNumberFormat="1" applyFont="1" applyFill="1" applyBorder="1" applyAlignment="1">
      <alignment horizontal="center" vertical="center" wrapText="1"/>
    </xf>
    <xf numFmtId="191" fontId="5" fillId="0" borderId="30" xfId="0" applyNumberFormat="1" applyFont="1" applyFill="1" applyBorder="1" applyAlignment="1">
      <alignment horizontal="center" vertical="center"/>
    </xf>
    <xf numFmtId="191" fontId="5" fillId="0" borderId="9" xfId="0" applyNumberFormat="1" applyFont="1" applyFill="1" applyBorder="1" applyAlignment="1">
      <alignment horizontal="center" vertical="center"/>
    </xf>
    <xf numFmtId="191" fontId="5" fillId="0" borderId="31" xfId="0" applyNumberFormat="1" applyFont="1" applyFill="1" applyBorder="1" applyAlignment="1">
      <alignment horizontal="center" vertical="center"/>
    </xf>
    <xf numFmtId="191" fontId="5" fillId="0" borderId="32" xfId="0" applyNumberFormat="1" applyFont="1" applyFill="1" applyBorder="1" applyAlignment="1">
      <alignment horizontal="center" vertical="center"/>
    </xf>
    <xf numFmtId="191" fontId="6" fillId="0" borderId="8" xfId="0" applyNumberFormat="1" applyFont="1" applyFill="1" applyBorder="1" applyAlignment="1">
      <alignment horizontal="center" vertical="center"/>
    </xf>
    <xf numFmtId="191" fontId="6" fillId="0" borderId="33" xfId="0" applyNumberFormat="1" applyFont="1" applyFill="1" applyBorder="1" applyAlignment="1">
      <alignment horizontal="center" vertical="center"/>
    </xf>
    <xf numFmtId="191" fontId="6" fillId="0" borderId="8" xfId="0" applyNumberFormat="1" applyFont="1" applyFill="1" applyBorder="1" applyAlignment="1">
      <alignment horizontal="center" vertical="center" wrapText="1"/>
    </xf>
    <xf numFmtId="191" fontId="6" fillId="0" borderId="29" xfId="0" applyNumberFormat="1" applyFont="1" applyFill="1" applyBorder="1" applyAlignment="1">
      <alignment horizontal="center" vertical="center" wrapText="1"/>
    </xf>
    <xf numFmtId="191" fontId="5" fillId="0" borderId="34" xfId="0" applyNumberFormat="1" applyFont="1" applyFill="1" applyBorder="1" applyAlignment="1">
      <alignment horizontal="center" vertical="center"/>
    </xf>
    <xf numFmtId="191" fontId="6" fillId="0" borderId="32" xfId="0" applyNumberFormat="1" applyFont="1" applyFill="1" applyBorder="1" applyAlignment="1">
      <alignment horizontal="center" vertical="center"/>
    </xf>
    <xf numFmtId="191" fontId="5" fillId="0" borderId="29" xfId="0" applyNumberFormat="1" applyFont="1" applyFill="1" applyBorder="1" applyAlignment="1">
      <alignment horizontal="center" vertical="center"/>
    </xf>
    <xf numFmtId="191" fontId="5" fillId="0" borderId="13" xfId="0" applyNumberFormat="1" applyFont="1" applyFill="1" applyBorder="1" applyAlignment="1">
      <alignment horizontal="center" vertical="center" wrapText="1"/>
    </xf>
    <xf numFmtId="193" fontId="2" fillId="0" borderId="1" xfId="1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24" fillId="0" borderId="1" xfId="0" applyNumberFormat="1" applyFont="1" applyFill="1" applyBorder="1" applyAlignment="1" applyProtection="1">
      <alignment horizontal="left" vertical="center" wrapText="1" readingOrder="1"/>
      <protection hidden="1"/>
    </xf>
    <xf numFmtId="49" fontId="2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0" borderId="53" xfId="1" applyFont="1" applyFill="1" applyBorder="1" applyAlignment="1">
      <alignment vertical="center"/>
    </xf>
    <xf numFmtId="193" fontId="0" fillId="0" borderId="1" xfId="1" applyNumberFormat="1" applyFont="1" applyFill="1" applyBorder="1" applyAlignment="1">
      <alignment vertical="center"/>
    </xf>
    <xf numFmtId="0" fontId="0" fillId="0" borderId="1" xfId="1" applyFont="1" applyFill="1" applyBorder="1" applyAlignment="1">
      <alignment vertical="center"/>
    </xf>
    <xf numFmtId="0" fontId="14" fillId="0" borderId="57" xfId="1" applyFont="1" applyFill="1" applyBorder="1" applyAlignment="1">
      <alignment vertical="center"/>
    </xf>
    <xf numFmtId="0" fontId="14" fillId="0" borderId="59" xfId="1" applyFont="1" applyFill="1" applyBorder="1" applyAlignment="1">
      <alignment vertical="center"/>
    </xf>
    <xf numFmtId="191" fontId="25" fillId="0" borderId="1" xfId="0" applyNumberFormat="1" applyFont="1" applyFill="1" applyBorder="1" applyAlignment="1">
      <alignment horizontal="right" wrapText="1"/>
    </xf>
    <xf numFmtId="193" fontId="5" fillId="0" borderId="1" xfId="0" applyNumberFormat="1" applyFont="1" applyFill="1" applyBorder="1" applyAlignment="1">
      <alignment horizontal="center" vertical="center"/>
    </xf>
    <xf numFmtId="191" fontId="6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/>
    <xf numFmtId="0" fontId="16" fillId="0" borderId="0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91" fontId="7" fillId="0" borderId="0" xfId="0" applyNumberFormat="1" applyFont="1" applyFill="1" applyBorder="1" applyAlignment="1">
      <alignment horizontal="center" vertical="center"/>
    </xf>
    <xf numFmtId="193" fontId="6" fillId="0" borderId="1" xfId="0" applyNumberFormat="1" applyFont="1" applyFill="1" applyBorder="1" applyAlignment="1">
      <alignment horizontal="center" vertical="center"/>
    </xf>
    <xf numFmtId="193" fontId="6" fillId="0" borderId="1" xfId="0" applyNumberFormat="1" applyFont="1" applyFill="1" applyBorder="1" applyAlignment="1">
      <alignment horizontal="right" vertical="center"/>
    </xf>
    <xf numFmtId="0" fontId="0" fillId="0" borderId="1" xfId="0" applyFill="1" applyBorder="1" applyAlignment="1">
      <alignment vertical="center"/>
    </xf>
    <xf numFmtId="193" fontId="5" fillId="0" borderId="1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vertical="center"/>
    </xf>
    <xf numFmtId="193" fontId="27" fillId="0" borderId="1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186" fontId="5" fillId="0" borderId="0" xfId="0" applyNumberFormat="1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186" fontId="7" fillId="0" borderId="0" xfId="0" applyNumberFormat="1" applyFont="1" applyFill="1" applyAlignment="1">
      <alignment horizontal="right" vertical="center"/>
    </xf>
    <xf numFmtId="0" fontId="9" fillId="0" borderId="35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top"/>
    </xf>
    <xf numFmtId="0" fontId="0" fillId="0" borderId="0" xfId="0" applyFill="1" applyAlignment="1">
      <alignment horizontal="left" vertical="top" wrapText="1"/>
    </xf>
    <xf numFmtId="186" fontId="0" fillId="0" borderId="0" xfId="0" applyNumberFormat="1" applyFill="1" applyAlignment="1">
      <alignment horizontal="right" vertical="top"/>
    </xf>
    <xf numFmtId="186" fontId="7" fillId="0" borderId="0" xfId="0" applyNumberFormat="1" applyFont="1" applyFill="1" applyAlignment="1">
      <alignment vertical="center"/>
    </xf>
    <xf numFmtId="0" fontId="0" fillId="0" borderId="0" xfId="0" applyFill="1"/>
    <xf numFmtId="0" fontId="5" fillId="0" borderId="28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0" fontId="5" fillId="0" borderId="28" xfId="0" applyNumberFormat="1" applyFont="1" applyFill="1" applyBorder="1" applyAlignment="1">
      <alignment horizontal="center" vertical="center"/>
    </xf>
    <xf numFmtId="186" fontId="5" fillId="0" borderId="1" xfId="0" applyNumberFormat="1" applyFont="1" applyFill="1" applyBorder="1" applyAlignment="1">
      <alignment horizontal="right" vertical="center"/>
    </xf>
    <xf numFmtId="0" fontId="0" fillId="0" borderId="36" xfId="0" applyFill="1" applyBorder="1"/>
    <xf numFmtId="0" fontId="5" fillId="0" borderId="37" xfId="0" applyFont="1" applyFill="1" applyBorder="1" applyAlignment="1">
      <alignment horizontal="center" vertical="center"/>
    </xf>
    <xf numFmtId="0" fontId="5" fillId="0" borderId="38" xfId="0" applyFont="1" applyFill="1" applyBorder="1" applyAlignment="1">
      <alignment horizontal="left" vertical="center" wrapText="1"/>
    </xf>
    <xf numFmtId="193" fontId="5" fillId="0" borderId="38" xfId="0" applyNumberFormat="1" applyFont="1" applyFill="1" applyBorder="1" applyAlignment="1">
      <alignment horizontal="center" vertical="center" wrapText="1"/>
    </xf>
    <xf numFmtId="186" fontId="5" fillId="0" borderId="38" xfId="0" applyNumberFormat="1" applyFont="1" applyFill="1" applyBorder="1" applyAlignment="1">
      <alignment horizontal="right" vertical="center"/>
    </xf>
    <xf numFmtId="0" fontId="0" fillId="0" borderId="39" xfId="0" applyFill="1" applyBorder="1" applyAlignment="1">
      <alignment vertical="center"/>
    </xf>
    <xf numFmtId="0" fontId="2" fillId="0" borderId="35" xfId="0" applyFont="1" applyFill="1" applyBorder="1" applyAlignment="1">
      <alignment horizontal="center" vertical="center"/>
    </xf>
    <xf numFmtId="0" fontId="5" fillId="0" borderId="36" xfId="0" applyNumberFormat="1" applyFont="1" applyFill="1" applyBorder="1" applyAlignment="1">
      <alignment horizontal="center" vertical="center"/>
    </xf>
    <xf numFmtId="0" fontId="11" fillId="0" borderId="0" xfId="0" applyFont="1" applyFill="1"/>
    <xf numFmtId="0" fontId="11" fillId="0" borderId="1" xfId="0" applyFont="1" applyFill="1" applyBorder="1"/>
    <xf numFmtId="0" fontId="10" fillId="0" borderId="1" xfId="0" applyFont="1" applyFill="1" applyBorder="1"/>
    <xf numFmtId="0" fontId="21" fillId="0" borderId="1" xfId="0" applyFont="1" applyFill="1" applyBorder="1"/>
    <xf numFmtId="0" fontId="21" fillId="0" borderId="0" xfId="0" applyFont="1" applyFill="1"/>
    <xf numFmtId="186" fontId="0" fillId="0" borderId="0" xfId="0" applyNumberFormat="1" applyFill="1" applyAlignment="1">
      <alignment horizontal="left" vertical="top" wrapText="1"/>
    </xf>
    <xf numFmtId="0" fontId="5" fillId="0" borderId="0" xfId="0" applyFont="1" applyFill="1" applyAlignment="1">
      <alignment horizontal="center" vertical="top"/>
    </xf>
    <xf numFmtId="186" fontId="5" fillId="0" borderId="0" xfId="0" applyNumberFormat="1" applyFont="1" applyFill="1" applyAlignment="1">
      <alignment horizontal="center" vertical="top"/>
    </xf>
    <xf numFmtId="186" fontId="5" fillId="0" borderId="0" xfId="0" applyNumberFormat="1" applyFont="1" applyFill="1" applyAlignment="1">
      <alignment horizontal="left" vertical="top" wrapText="1"/>
    </xf>
    <xf numFmtId="186" fontId="2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93" fontId="12" fillId="0" borderId="1" xfId="1" applyNumberFormat="1" applyFont="1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186" fontId="0" fillId="0" borderId="0" xfId="0" applyNumberFormat="1" applyFill="1" applyAlignment="1">
      <alignment horizontal="right" vertical="center"/>
    </xf>
    <xf numFmtId="186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vertical="center"/>
    </xf>
    <xf numFmtId="0" fontId="27" fillId="0" borderId="1" xfId="0" applyFont="1" applyFill="1" applyBorder="1" applyAlignment="1">
      <alignment horizontal="center" vertical="center"/>
    </xf>
    <xf numFmtId="0" fontId="28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 wrapText="1"/>
    </xf>
    <xf numFmtId="0" fontId="2" fillId="0" borderId="53" xfId="1" applyFont="1" applyFill="1" applyBorder="1"/>
    <xf numFmtId="0" fontId="2" fillId="0" borderId="53" xfId="1" applyFont="1" applyFill="1" applyBorder="1" applyAlignment="1">
      <alignment vertical="center"/>
    </xf>
    <xf numFmtId="0" fontId="29" fillId="0" borderId="0" xfId="0" applyFont="1" applyFill="1" applyAlignment="1">
      <alignment horizontal="right"/>
    </xf>
    <xf numFmtId="0" fontId="29" fillId="0" borderId="0" xfId="0" applyFont="1" applyFill="1" applyAlignment="1">
      <alignment horizontal="right" vertical="top"/>
    </xf>
    <xf numFmtId="193" fontId="0" fillId="0" borderId="0" xfId="0" applyNumberFormat="1" applyFill="1" applyAlignment="1">
      <alignment vertical="center"/>
    </xf>
    <xf numFmtId="193" fontId="0" fillId="0" borderId="0" xfId="0" applyNumberFormat="1" applyFill="1" applyAlignment="1">
      <alignment horizontal="center" vertical="center"/>
    </xf>
    <xf numFmtId="193" fontId="2" fillId="0" borderId="53" xfId="1" applyNumberFormat="1" applyFont="1" applyFill="1" applyBorder="1"/>
    <xf numFmtId="186" fontId="7" fillId="0" borderId="0" xfId="0" applyNumberFormat="1" applyFont="1" applyFill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186" fontId="5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86" fontId="5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64" xfId="0" applyNumberFormat="1" applyFont="1" applyFill="1" applyBorder="1" applyAlignment="1">
      <alignment horizontal="center" vertical="center" wrapText="1"/>
    </xf>
    <xf numFmtId="0" fontId="3" fillId="0" borderId="65" xfId="0" applyNumberFormat="1" applyFont="1" applyFill="1" applyBorder="1" applyAlignment="1">
      <alignment horizontal="center" vertical="center" wrapText="1"/>
    </xf>
    <xf numFmtId="186" fontId="7" fillId="0" borderId="0" xfId="0" applyNumberFormat="1" applyFont="1" applyFill="1" applyAlignment="1">
      <alignment horizontal="right" vertical="center"/>
    </xf>
    <xf numFmtId="0" fontId="2" fillId="0" borderId="36" xfId="0" applyFont="1" applyFill="1" applyBorder="1" applyAlignment="1">
      <alignment horizontal="center" vertical="center" wrapText="1"/>
    </xf>
    <xf numFmtId="0" fontId="9" fillId="0" borderId="36" xfId="0" applyFont="1" applyFill="1" applyBorder="1" applyAlignment="1">
      <alignment horizontal="center" vertical="center" wrapText="1"/>
    </xf>
    <xf numFmtId="0" fontId="10" fillId="0" borderId="40" xfId="6" applyFont="1" applyFill="1" applyBorder="1" applyAlignment="1">
      <alignment horizontal="center" vertical="center" wrapText="1"/>
    </xf>
    <xf numFmtId="0" fontId="10" fillId="0" borderId="41" xfId="6" applyFont="1" applyFill="1" applyBorder="1" applyAlignment="1">
      <alignment horizontal="center" vertical="center" wrapText="1"/>
    </xf>
    <xf numFmtId="0" fontId="10" fillId="0" borderId="42" xfId="6" applyFont="1" applyFill="1" applyBorder="1" applyAlignment="1">
      <alignment horizontal="center" vertical="center" wrapText="1"/>
    </xf>
    <xf numFmtId="4" fontId="5" fillId="0" borderId="40" xfId="3" applyNumberFormat="1" applyFont="1" applyFill="1" applyBorder="1" applyAlignment="1">
      <alignment horizontal="center" vertical="center"/>
    </xf>
    <xf numFmtId="4" fontId="5" fillId="0" borderId="41" xfId="3" applyNumberFormat="1" applyFont="1" applyFill="1" applyBorder="1" applyAlignment="1">
      <alignment horizontal="center" vertical="center"/>
    </xf>
    <xf numFmtId="4" fontId="5" fillId="0" borderId="42" xfId="3" applyNumberFormat="1" applyFont="1" applyFill="1" applyBorder="1" applyAlignment="1">
      <alignment horizontal="center" vertical="center"/>
    </xf>
    <xf numFmtId="0" fontId="3" fillId="0" borderId="64" xfId="1" applyFont="1" applyFill="1" applyBorder="1" applyAlignment="1">
      <alignment horizontal="center" vertical="center" wrapText="1"/>
    </xf>
    <xf numFmtId="0" fontId="3" fillId="0" borderId="65" xfId="1" applyFont="1" applyFill="1" applyBorder="1" applyAlignment="1">
      <alignment horizontal="center" vertical="center" wrapText="1"/>
    </xf>
    <xf numFmtId="0" fontId="3" fillId="0" borderId="57" xfId="1" applyFont="1" applyFill="1" applyBorder="1" applyAlignment="1">
      <alignment horizontal="center" vertical="center" wrapText="1"/>
    </xf>
    <xf numFmtId="4" fontId="5" fillId="0" borderId="66" xfId="3" applyNumberFormat="1" applyFont="1" applyFill="1" applyBorder="1" applyAlignment="1">
      <alignment horizontal="center" vertical="center" wrapText="1"/>
    </xf>
    <xf numFmtId="4" fontId="5" fillId="0" borderId="67" xfId="3" applyNumberFormat="1" applyFont="1" applyFill="1" applyBorder="1" applyAlignment="1">
      <alignment horizontal="center" vertical="center" wrapText="1"/>
    </xf>
    <xf numFmtId="4" fontId="5" fillId="0" borderId="68" xfId="3" applyNumberFormat="1" applyFont="1" applyFill="1" applyBorder="1" applyAlignment="1">
      <alignment horizontal="center" vertical="center" wrapText="1"/>
    </xf>
    <xf numFmtId="4" fontId="5" fillId="0" borderId="69" xfId="9" applyNumberFormat="1" applyFont="1" applyFill="1" applyBorder="1" applyAlignment="1">
      <alignment horizontal="center" vertical="center" wrapText="1"/>
    </xf>
    <xf numFmtId="4" fontId="5" fillId="0" borderId="70" xfId="9" applyNumberFormat="1" applyFont="1" applyFill="1" applyBorder="1" applyAlignment="1">
      <alignment horizontal="center" vertical="center" wrapText="1"/>
    </xf>
    <xf numFmtId="4" fontId="5" fillId="0" borderId="71" xfId="9" applyNumberFormat="1" applyFont="1" applyFill="1" applyBorder="1" applyAlignment="1">
      <alignment horizontal="center" vertical="center" wrapText="1"/>
    </xf>
    <xf numFmtId="4" fontId="5" fillId="0" borderId="69" xfId="3" applyNumberFormat="1" applyFont="1" applyFill="1" applyBorder="1" applyAlignment="1">
      <alignment horizontal="center" vertical="center" wrapText="1"/>
    </xf>
    <xf numFmtId="4" fontId="5" fillId="0" borderId="70" xfId="3" applyNumberFormat="1" applyFont="1" applyFill="1" applyBorder="1" applyAlignment="1">
      <alignment horizontal="center" vertical="center" wrapText="1"/>
    </xf>
    <xf numFmtId="4" fontId="5" fillId="0" borderId="71" xfId="3" applyNumberFormat="1" applyFont="1" applyFill="1" applyBorder="1" applyAlignment="1">
      <alignment horizontal="center" vertical="center" wrapText="1"/>
    </xf>
    <xf numFmtId="0" fontId="5" fillId="0" borderId="44" xfId="0" applyFont="1" applyFill="1" applyBorder="1" applyAlignment="1">
      <alignment horizontal="center" vertical="top"/>
    </xf>
    <xf numFmtId="0" fontId="5" fillId="0" borderId="28" xfId="0" applyFont="1" applyFill="1" applyBorder="1" applyAlignment="1">
      <alignment horizontal="center" vertical="top"/>
    </xf>
    <xf numFmtId="0" fontId="5" fillId="0" borderId="43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49" fontId="6" fillId="0" borderId="48" xfId="0" applyNumberFormat="1" applyFont="1" applyFill="1" applyBorder="1" applyAlignment="1">
      <alignment horizontal="center" vertical="center" wrapText="1"/>
    </xf>
    <xf numFmtId="49" fontId="6" fillId="0" borderId="49" xfId="0" applyNumberFormat="1" applyFont="1" applyFill="1" applyBorder="1" applyAlignment="1">
      <alignment horizontal="center" vertical="center" wrapText="1"/>
    </xf>
    <xf numFmtId="49" fontId="6" fillId="0" borderId="50" xfId="0" applyNumberFormat="1" applyFont="1" applyFill="1" applyBorder="1" applyAlignment="1">
      <alignment horizontal="center" vertical="center" wrapText="1"/>
    </xf>
    <xf numFmtId="0" fontId="6" fillId="0" borderId="5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52" xfId="0" applyFont="1" applyFill="1" applyBorder="1" applyAlignment="1">
      <alignment horizontal="center" vertical="center" wrapText="1"/>
    </xf>
    <xf numFmtId="0" fontId="10" fillId="0" borderId="45" xfId="0" applyFont="1" applyFill="1" applyBorder="1" applyAlignment="1">
      <alignment horizontal="center" wrapText="1"/>
    </xf>
    <xf numFmtId="0" fontId="22" fillId="0" borderId="0" xfId="0" applyFont="1" applyFill="1" applyAlignment="1">
      <alignment horizontal="left" vertical="center" wrapText="1"/>
    </xf>
    <xf numFmtId="0" fontId="6" fillId="0" borderId="46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4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 readingOrder="1"/>
    </xf>
    <xf numFmtId="191" fontId="10" fillId="0" borderId="0" xfId="0" applyNumberFormat="1" applyFont="1" applyFill="1" applyAlignment="1">
      <alignment horizontal="left" vertical="center" wrapText="1"/>
    </xf>
  </cellXfs>
  <cellStyles count="12">
    <cellStyle name="bckgrnd_900" xfId="1"/>
    <cellStyle name="cntr_arm10_Bord_900" xfId="2"/>
    <cellStyle name="cntr_arm10_BordGrey_900" xfId="3"/>
    <cellStyle name="Comma 2" xfId="4"/>
    <cellStyle name="left_arm10_BordWW_900" xfId="5"/>
    <cellStyle name="left_arm10_GrBordWW_900" xfId="6"/>
    <cellStyle name="Normal" xfId="0" builtinId="0"/>
    <cellStyle name="Normal 2" xfId="7"/>
    <cellStyle name="Normal 3" xfId="8"/>
    <cellStyle name="rgt_arm10_BordGrey_900" xfId="9"/>
    <cellStyle name="rgt_arm14_bld_900" xfId="10"/>
    <cellStyle name="rgt_arm14_Money_900" xfId="1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V143"/>
  <sheetViews>
    <sheetView view="pageBreakPreview" topLeftCell="D4" zoomScale="110" zoomScaleSheetLayoutView="110" workbookViewId="0">
      <selection activeCell="D13" sqref="D13:U140"/>
    </sheetView>
  </sheetViews>
  <sheetFormatPr defaultRowHeight="10.5"/>
  <cols>
    <col min="1" max="1" width="19.33203125" style="248" customWidth="1"/>
    <col min="2" max="2" width="47.5" style="249" customWidth="1"/>
    <col min="3" max="3" width="5.83203125" style="248" customWidth="1"/>
    <col min="4" max="5" width="11.33203125" style="248" customWidth="1"/>
    <col min="6" max="6" width="10.1640625" style="248" customWidth="1"/>
    <col min="7" max="9" width="11.33203125" style="248" customWidth="1"/>
    <col min="10" max="11" width="11.33203125" style="250" customWidth="1"/>
    <col min="12" max="12" width="10.1640625" style="250" customWidth="1"/>
    <col min="13" max="13" width="12.1640625" style="250" customWidth="1"/>
    <col min="14" max="14" width="10.1640625" style="250" customWidth="1"/>
    <col min="15" max="15" width="12.1640625" style="250" customWidth="1"/>
    <col min="16" max="21" width="11.33203125" style="250" customWidth="1"/>
    <col min="22" max="22" width="32.6640625" style="214" customWidth="1"/>
    <col min="23" max="16384" width="9.33203125" style="214"/>
  </cols>
  <sheetData>
    <row r="2" spans="1:22" ht="20.25" customHeight="1">
      <c r="L2" s="251"/>
      <c r="M2" s="251"/>
      <c r="N2" s="251"/>
      <c r="O2" s="251"/>
      <c r="R2" s="251"/>
      <c r="U2" s="221"/>
      <c r="V2" s="221" t="s">
        <v>1032</v>
      </c>
    </row>
    <row r="3" spans="1:22" ht="20.25" customHeight="1">
      <c r="L3" s="251"/>
      <c r="M3" s="251"/>
      <c r="N3" s="251"/>
      <c r="O3" s="251"/>
      <c r="R3" s="214"/>
      <c r="S3" s="214"/>
      <c r="T3" s="214"/>
      <c r="V3" s="262" t="s">
        <v>1177</v>
      </c>
    </row>
    <row r="4" spans="1:22" ht="20.25" customHeight="1">
      <c r="G4" s="265"/>
      <c r="H4" s="265"/>
      <c r="I4" s="265"/>
      <c r="L4" s="251"/>
      <c r="M4" s="251"/>
      <c r="N4" s="251"/>
      <c r="O4" s="251"/>
      <c r="R4" s="214"/>
      <c r="S4" s="214"/>
      <c r="T4" s="214"/>
      <c r="V4" s="262" t="s">
        <v>1175</v>
      </c>
    </row>
    <row r="5" spans="1:22" ht="20.25" customHeight="1">
      <c r="L5" s="251"/>
      <c r="M5" s="251"/>
      <c r="N5" s="251"/>
      <c r="O5" s="251"/>
      <c r="R5" s="214"/>
      <c r="S5" s="214"/>
      <c r="T5" s="214"/>
      <c r="V5" s="262" t="s">
        <v>1192</v>
      </c>
    </row>
    <row r="6" spans="1:22" ht="15" customHeight="1">
      <c r="A6" s="252"/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252"/>
      <c r="P6" s="252"/>
      <c r="Q6" s="252"/>
      <c r="R6" s="252"/>
      <c r="S6" s="252"/>
      <c r="T6" s="252"/>
      <c r="U6" s="252"/>
      <c r="V6" s="263" t="s">
        <v>1193</v>
      </c>
    </row>
    <row r="7" spans="1:22" ht="27" customHeight="1">
      <c r="A7" s="270" t="s">
        <v>1184</v>
      </c>
      <c r="B7" s="270"/>
      <c r="C7" s="270"/>
      <c r="D7" s="270"/>
      <c r="E7" s="270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0"/>
      <c r="R7" s="270"/>
      <c r="S7" s="270"/>
      <c r="T7" s="270"/>
      <c r="U7" s="270"/>
    </row>
    <row r="8" spans="1:22" ht="21" customHeight="1">
      <c r="S8" s="213"/>
      <c r="V8" s="213" t="s">
        <v>1034</v>
      </c>
    </row>
    <row r="9" spans="1:22" ht="33" customHeight="1">
      <c r="A9" s="269" t="s">
        <v>529</v>
      </c>
      <c r="B9" s="269" t="s">
        <v>1035</v>
      </c>
      <c r="C9" s="269" t="s">
        <v>1033</v>
      </c>
      <c r="D9" s="272" t="s">
        <v>1179</v>
      </c>
      <c r="E9" s="272"/>
      <c r="F9" s="272"/>
      <c r="G9" s="272" t="s">
        <v>1180</v>
      </c>
      <c r="H9" s="272"/>
      <c r="I9" s="272"/>
      <c r="J9" s="272" t="s">
        <v>182</v>
      </c>
      <c r="K9" s="272"/>
      <c r="L9" s="272"/>
      <c r="M9" s="275" t="s">
        <v>1182</v>
      </c>
      <c r="N9" s="275"/>
      <c r="O9" s="275"/>
      <c r="P9" s="272" t="s">
        <v>183</v>
      </c>
      <c r="Q9" s="272"/>
      <c r="R9" s="272"/>
      <c r="S9" s="272" t="s">
        <v>1181</v>
      </c>
      <c r="T9" s="272"/>
      <c r="U9" s="272"/>
      <c r="V9" s="217" t="s">
        <v>306</v>
      </c>
    </row>
    <row r="10" spans="1:22" ht="21" customHeight="1">
      <c r="A10" s="269"/>
      <c r="B10" s="269"/>
      <c r="C10" s="269"/>
      <c r="D10" s="268" t="s">
        <v>4</v>
      </c>
      <c r="E10" s="268" t="s">
        <v>5</v>
      </c>
      <c r="F10" s="268"/>
      <c r="G10" s="271" t="s">
        <v>4</v>
      </c>
      <c r="H10" s="268" t="s">
        <v>5</v>
      </c>
      <c r="I10" s="268"/>
      <c r="J10" s="268" t="s">
        <v>4</v>
      </c>
      <c r="K10" s="268" t="s">
        <v>5</v>
      </c>
      <c r="L10" s="268"/>
      <c r="M10" s="268" t="s">
        <v>4</v>
      </c>
      <c r="N10" s="268" t="s">
        <v>5</v>
      </c>
      <c r="O10" s="268"/>
      <c r="P10" s="268" t="s">
        <v>4</v>
      </c>
      <c r="Q10" s="268" t="s">
        <v>5</v>
      </c>
      <c r="R10" s="268"/>
      <c r="S10" s="268" t="s">
        <v>4</v>
      </c>
      <c r="T10" s="268" t="s">
        <v>5</v>
      </c>
      <c r="U10" s="268"/>
      <c r="V10" s="273" t="s">
        <v>1183</v>
      </c>
    </row>
    <row r="11" spans="1:22" ht="33" customHeight="1">
      <c r="A11" s="269"/>
      <c r="B11" s="269"/>
      <c r="C11" s="269"/>
      <c r="D11" s="268"/>
      <c r="E11" s="37" t="s">
        <v>6</v>
      </c>
      <c r="F11" s="37" t="s">
        <v>7</v>
      </c>
      <c r="G11" s="271"/>
      <c r="H11" s="37" t="s">
        <v>6</v>
      </c>
      <c r="I11" s="37" t="s">
        <v>7</v>
      </c>
      <c r="J11" s="268"/>
      <c r="K11" s="37" t="s">
        <v>6</v>
      </c>
      <c r="L11" s="37" t="s">
        <v>7</v>
      </c>
      <c r="M11" s="268"/>
      <c r="N11" s="37" t="s">
        <v>6</v>
      </c>
      <c r="O11" s="37" t="s">
        <v>7</v>
      </c>
      <c r="P11" s="268"/>
      <c r="Q11" s="37" t="s">
        <v>6</v>
      </c>
      <c r="R11" s="37" t="s">
        <v>7</v>
      </c>
      <c r="S11" s="268"/>
      <c r="T11" s="37" t="s">
        <v>6</v>
      </c>
      <c r="U11" s="37" t="s">
        <v>7</v>
      </c>
      <c r="V11" s="274"/>
    </row>
    <row r="12" spans="1:22" ht="23.25" customHeight="1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  <c r="I12" s="4">
        <v>9</v>
      </c>
      <c r="J12" s="4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4">
        <v>16</v>
      </c>
      <c r="Q12" s="4">
        <v>17</v>
      </c>
      <c r="R12" s="4">
        <v>18</v>
      </c>
      <c r="S12" s="4">
        <v>19</v>
      </c>
      <c r="T12" s="4">
        <v>20</v>
      </c>
      <c r="U12" s="4">
        <v>21</v>
      </c>
      <c r="V12" s="4">
        <v>22</v>
      </c>
    </row>
    <row r="13" spans="1:22" ht="28.5" customHeight="1">
      <c r="A13" s="51" t="s">
        <v>8</v>
      </c>
      <c r="B13" s="254" t="s">
        <v>342</v>
      </c>
      <c r="C13" s="51" t="s">
        <v>9</v>
      </c>
      <c r="D13" s="205">
        <f>SUM(D15+D56+D80)</f>
        <v>4888372.8255000003</v>
      </c>
      <c r="E13" s="205">
        <f t="shared" ref="E13:U13" si="0">SUM(E15+E56+E80)</f>
        <v>4650558.5894999998</v>
      </c>
      <c r="F13" s="205">
        <f t="shared" si="0"/>
        <v>537814.23600000003</v>
      </c>
      <c r="G13" s="205">
        <f t="shared" si="0"/>
        <v>5978513.0120000001</v>
      </c>
      <c r="H13" s="205">
        <f t="shared" si="0"/>
        <v>4557186.4120000005</v>
      </c>
      <c r="I13" s="205">
        <f t="shared" si="0"/>
        <v>1768211.3</v>
      </c>
      <c r="J13" s="205">
        <f t="shared" si="0"/>
        <v>5257810.182</v>
      </c>
      <c r="K13" s="205">
        <f t="shared" si="0"/>
        <v>4837586.3260000004</v>
      </c>
      <c r="L13" s="205">
        <f t="shared" si="0"/>
        <v>903982.45600000001</v>
      </c>
      <c r="M13" s="206">
        <f>J13-G13</f>
        <v>-720702.83000000007</v>
      </c>
      <c r="N13" s="206">
        <f>K13-H13</f>
        <v>280399.91399999987</v>
      </c>
      <c r="O13" s="206">
        <f>L13-I13</f>
        <v>-864228.84400000004</v>
      </c>
      <c r="P13" s="205">
        <f t="shared" si="0"/>
        <v>5795866.0240000002</v>
      </c>
      <c r="Q13" s="205">
        <f t="shared" si="0"/>
        <v>5003950.1739999996</v>
      </c>
      <c r="R13" s="205">
        <f t="shared" si="0"/>
        <v>1292310.8500000001</v>
      </c>
      <c r="S13" s="205">
        <f t="shared" si="0"/>
        <v>5970412.2079999996</v>
      </c>
      <c r="T13" s="205">
        <f t="shared" si="0"/>
        <v>5170412.2079999996</v>
      </c>
      <c r="U13" s="205">
        <f t="shared" si="0"/>
        <v>1317041.2</v>
      </c>
      <c r="V13" s="247"/>
    </row>
    <row r="14" spans="1:22" ht="10.5" customHeight="1">
      <c r="A14" s="49"/>
      <c r="B14" s="255" t="s">
        <v>356</v>
      </c>
      <c r="C14" s="49"/>
      <c r="D14" s="205"/>
      <c r="E14" s="205"/>
      <c r="F14" s="205"/>
      <c r="G14" s="205"/>
      <c r="H14" s="205"/>
      <c r="I14" s="205"/>
      <c r="J14" s="205"/>
      <c r="K14" s="205"/>
      <c r="L14" s="205"/>
      <c r="M14" s="206"/>
      <c r="N14" s="206"/>
      <c r="O14" s="206"/>
      <c r="P14" s="205"/>
      <c r="Q14" s="205"/>
      <c r="R14" s="205"/>
      <c r="S14" s="205"/>
      <c r="T14" s="205"/>
      <c r="U14" s="205"/>
      <c r="V14" s="205"/>
    </row>
    <row r="15" spans="1:22" ht="40.5" customHeight="1">
      <c r="A15" s="51" t="s">
        <v>10</v>
      </c>
      <c r="B15" s="254" t="s">
        <v>1046</v>
      </c>
      <c r="C15" s="51" t="s">
        <v>12</v>
      </c>
      <c r="D15" s="205">
        <f t="shared" ref="D15:D98" si="1">SUM(E15:F15)</f>
        <v>1138168.8330999999</v>
      </c>
      <c r="E15" s="205">
        <f>SUM(E17+E22+E25+E46+E50)</f>
        <v>1138168.8330999999</v>
      </c>
      <c r="F15" s="205">
        <f>SUM(F17+F22+F25+F46+F50)</f>
        <v>0</v>
      </c>
      <c r="G15" s="205">
        <f>SUM(H15:I15)</f>
        <v>1249045.412</v>
      </c>
      <c r="H15" s="205">
        <f>SUM(H17+H22+H25+H46+H50)</f>
        <v>1249045.412</v>
      </c>
      <c r="I15" s="205">
        <f>SUM(I17+I22+I25+I46+I50)</f>
        <v>0</v>
      </c>
      <c r="J15" s="205">
        <f>SUM(K15:L15)</f>
        <v>1436180.605</v>
      </c>
      <c r="K15" s="205">
        <f>SUM(K17+K22+K25+K46+K50)</f>
        <v>1436180.605</v>
      </c>
      <c r="L15" s="205">
        <f>SUM(L17+L22+L25+L46+L50)</f>
        <v>0</v>
      </c>
      <c r="M15" s="206">
        <f>J15-G15</f>
        <v>187135.19299999997</v>
      </c>
      <c r="N15" s="206">
        <f>K15-H15</f>
        <v>187135.19299999997</v>
      </c>
      <c r="O15" s="206">
        <f>L15-I15</f>
        <v>0</v>
      </c>
      <c r="P15" s="205">
        <f>SUM(Q15:R15)</f>
        <v>1598235.838</v>
      </c>
      <c r="Q15" s="205">
        <f>SUM(Q17+Q22+Q25+Q46+Q50)</f>
        <v>1598235.838</v>
      </c>
      <c r="R15" s="205">
        <f>SUM(R17+R22+R25+R46+R50)</f>
        <v>0</v>
      </c>
      <c r="S15" s="205">
        <f>SUM(T15:U15)</f>
        <v>1759697.872</v>
      </c>
      <c r="T15" s="205">
        <f>SUM(T17+T22+T25+T46+T50)</f>
        <v>1759697.872</v>
      </c>
      <c r="U15" s="205">
        <f>SUM(U17+U22+U25+U46+U50)</f>
        <v>0</v>
      </c>
      <c r="V15" s="207"/>
    </row>
    <row r="16" spans="1:22" ht="19.5" customHeight="1">
      <c r="A16" s="49"/>
      <c r="B16" s="255" t="s">
        <v>356</v>
      </c>
      <c r="C16" s="49"/>
      <c r="D16" s="205"/>
      <c r="E16" s="205"/>
      <c r="F16" s="205"/>
      <c r="G16" s="205"/>
      <c r="H16" s="194"/>
      <c r="I16" s="194"/>
      <c r="J16" s="205"/>
      <c r="K16" s="208"/>
      <c r="L16" s="208"/>
      <c r="M16" s="206"/>
      <c r="N16" s="206"/>
      <c r="O16" s="206"/>
      <c r="P16" s="205"/>
      <c r="Q16" s="208"/>
      <c r="R16" s="208"/>
      <c r="S16" s="205"/>
      <c r="T16" s="208"/>
      <c r="U16" s="208"/>
      <c r="V16" s="207"/>
    </row>
    <row r="17" spans="1:22" ht="39.75" customHeight="1">
      <c r="A17" s="51" t="s">
        <v>13</v>
      </c>
      <c r="B17" s="254" t="s">
        <v>1047</v>
      </c>
      <c r="C17" s="51" t="s">
        <v>15</v>
      </c>
      <c r="D17" s="205">
        <f t="shared" si="1"/>
        <v>175710.75380000001</v>
      </c>
      <c r="E17" s="205">
        <f>SUM(E19:E21)</f>
        <v>175710.75380000001</v>
      </c>
      <c r="F17" s="205">
        <f>SUM(F19:F21)</f>
        <v>0</v>
      </c>
      <c r="G17" s="205">
        <f>SUM(H17:I17)</f>
        <v>212310.76500000001</v>
      </c>
      <c r="H17" s="205">
        <f>SUM(H19:H21)</f>
        <v>212310.76500000001</v>
      </c>
      <c r="I17" s="205">
        <f>SUM(I19:I21)</f>
        <v>0</v>
      </c>
      <c r="J17" s="205">
        <f>SUM(K17:L17)</f>
        <v>319334.467</v>
      </c>
      <c r="K17" s="205">
        <f>SUM(K19:K21)</f>
        <v>319334.467</v>
      </c>
      <c r="L17" s="205">
        <f>SUM(L19:L21)</f>
        <v>0</v>
      </c>
      <c r="M17" s="206">
        <f>J17-G17</f>
        <v>107023.70199999999</v>
      </c>
      <c r="N17" s="206">
        <f>K17-H17</f>
        <v>107023.70199999999</v>
      </c>
      <c r="O17" s="206">
        <f>L17-I17</f>
        <v>0</v>
      </c>
      <c r="P17" s="205">
        <f>SUM(Q17:R17)</f>
        <v>479991.7</v>
      </c>
      <c r="Q17" s="205">
        <f>SUM(Q19:Q21)</f>
        <v>479991.7</v>
      </c>
      <c r="R17" s="205">
        <f>SUM(R19:R21)</f>
        <v>0</v>
      </c>
      <c r="S17" s="205">
        <f>SUM(T17:U17)</f>
        <v>639988.93400000001</v>
      </c>
      <c r="T17" s="205">
        <f>SUM(T19:T21)</f>
        <v>639988.93400000001</v>
      </c>
      <c r="U17" s="205">
        <f>SUM(U19:U21)</f>
        <v>0</v>
      </c>
      <c r="V17" s="207"/>
    </row>
    <row r="18" spans="1:22" ht="12.75" customHeight="1">
      <c r="A18" s="49"/>
      <c r="B18" s="255" t="s">
        <v>356</v>
      </c>
      <c r="C18" s="49"/>
      <c r="D18" s="205"/>
      <c r="E18" s="194"/>
      <c r="F18" s="194"/>
      <c r="G18" s="205"/>
      <c r="H18" s="194"/>
      <c r="I18" s="194"/>
      <c r="J18" s="205"/>
      <c r="K18" s="194"/>
      <c r="L18" s="194"/>
      <c r="M18" s="206"/>
      <c r="N18" s="206"/>
      <c r="O18" s="206"/>
      <c r="P18" s="205"/>
      <c r="Q18" s="194"/>
      <c r="R18" s="194"/>
      <c r="S18" s="205"/>
      <c r="T18" s="194"/>
      <c r="U18" s="194"/>
      <c r="V18" s="207"/>
    </row>
    <row r="19" spans="1:22" ht="40.5" customHeight="1">
      <c r="A19" s="49" t="s">
        <v>16</v>
      </c>
      <c r="B19" s="255" t="s">
        <v>1048</v>
      </c>
      <c r="C19" s="49" t="s">
        <v>9</v>
      </c>
      <c r="D19" s="205">
        <f t="shared" si="1"/>
        <v>17258.210999999999</v>
      </c>
      <c r="E19" s="194">
        <v>17258.210999999999</v>
      </c>
      <c r="F19" s="194"/>
      <c r="G19" s="205">
        <f>SUM(H19:I19)</f>
        <v>0</v>
      </c>
      <c r="H19" s="194"/>
      <c r="I19" s="194"/>
      <c r="J19" s="205">
        <f>SUM(K19:L19)</f>
        <v>0</v>
      </c>
      <c r="K19" s="194"/>
      <c r="L19" s="194"/>
      <c r="M19" s="206">
        <f t="shared" ref="M19:M76" si="2">J19-G19</f>
        <v>0</v>
      </c>
      <c r="N19" s="206">
        <f t="shared" ref="N19:N76" si="3">K19-H19</f>
        <v>0</v>
      </c>
      <c r="O19" s="206">
        <f t="shared" ref="O19:O76" si="4">L19-I19</f>
        <v>0</v>
      </c>
      <c r="P19" s="205">
        <f>SUM(Q19:R19)</f>
        <v>0</v>
      </c>
      <c r="Q19" s="194"/>
      <c r="R19" s="194"/>
      <c r="S19" s="205">
        <f>SUM(T19:U19)</f>
        <v>0</v>
      </c>
      <c r="T19" s="194"/>
      <c r="U19" s="194"/>
      <c r="V19" s="207"/>
    </row>
    <row r="20" spans="1:22" ht="33.75" customHeight="1">
      <c r="A20" s="49" t="s">
        <v>18</v>
      </c>
      <c r="B20" s="255" t="s">
        <v>1049</v>
      </c>
      <c r="C20" s="49" t="s">
        <v>9</v>
      </c>
      <c r="D20" s="205">
        <f t="shared" si="1"/>
        <v>9798.4770000000008</v>
      </c>
      <c r="E20" s="194">
        <v>9798.4770000000008</v>
      </c>
      <c r="F20" s="194"/>
      <c r="G20" s="205">
        <f>SUM(H20:I20)</f>
        <v>0</v>
      </c>
      <c r="H20" s="194"/>
      <c r="I20" s="194"/>
      <c r="J20" s="205">
        <f>SUM(K20:L20)</f>
        <v>0</v>
      </c>
      <c r="K20" s="194"/>
      <c r="L20" s="194"/>
      <c r="M20" s="206">
        <f t="shared" si="2"/>
        <v>0</v>
      </c>
      <c r="N20" s="206">
        <f t="shared" si="3"/>
        <v>0</v>
      </c>
      <c r="O20" s="206">
        <f t="shared" si="4"/>
        <v>0</v>
      </c>
      <c r="P20" s="205">
        <f>SUM(Q20:R20)</f>
        <v>0</v>
      </c>
      <c r="Q20" s="194"/>
      <c r="R20" s="194"/>
      <c r="S20" s="205">
        <f>SUM(T20:U20)</f>
        <v>0</v>
      </c>
      <c r="T20" s="194"/>
      <c r="U20" s="194"/>
      <c r="V20" s="207"/>
    </row>
    <row r="21" spans="1:22" ht="33.75" customHeight="1">
      <c r="A21" s="49" t="s">
        <v>20</v>
      </c>
      <c r="B21" s="255" t="s">
        <v>1050</v>
      </c>
      <c r="C21" s="49" t="s">
        <v>9</v>
      </c>
      <c r="D21" s="205">
        <f t="shared" si="1"/>
        <v>148654.06580000001</v>
      </c>
      <c r="E21" s="194">
        <v>148654.06580000001</v>
      </c>
      <c r="F21" s="194"/>
      <c r="G21" s="205">
        <f>SUM(H21:I21)</f>
        <v>212310.76500000001</v>
      </c>
      <c r="H21" s="194">
        <v>212310.76500000001</v>
      </c>
      <c r="I21" s="194"/>
      <c r="J21" s="205">
        <f>SUM(K21:L21)</f>
        <v>319334.467</v>
      </c>
      <c r="K21" s="194">
        <v>319334.467</v>
      </c>
      <c r="L21" s="194"/>
      <c r="M21" s="206">
        <f t="shared" si="2"/>
        <v>107023.70199999999</v>
      </c>
      <c r="N21" s="206">
        <f t="shared" si="3"/>
        <v>107023.70199999999</v>
      </c>
      <c r="O21" s="206">
        <f t="shared" si="4"/>
        <v>0</v>
      </c>
      <c r="P21" s="205">
        <f>SUM(Q21:R21)</f>
        <v>479991.7</v>
      </c>
      <c r="Q21" s="194">
        <v>479991.7</v>
      </c>
      <c r="R21" s="194"/>
      <c r="S21" s="205">
        <f>SUM(T21:U21)</f>
        <v>639988.93400000001</v>
      </c>
      <c r="T21" s="194">
        <v>639988.93400000001</v>
      </c>
      <c r="U21" s="194"/>
      <c r="V21" s="207"/>
    </row>
    <row r="22" spans="1:22" ht="19.5" customHeight="1">
      <c r="A22" s="51" t="s">
        <v>22</v>
      </c>
      <c r="B22" s="254" t="s">
        <v>1051</v>
      </c>
      <c r="C22" s="51" t="s">
        <v>24</v>
      </c>
      <c r="D22" s="205">
        <f t="shared" si="1"/>
        <v>801805.75510000007</v>
      </c>
      <c r="E22" s="205">
        <f>SUM(E24)</f>
        <v>801805.75510000007</v>
      </c>
      <c r="F22" s="205">
        <f>SUM(F24)</f>
        <v>0</v>
      </c>
      <c r="G22" s="205">
        <f>SUM(H22:I22)</f>
        <v>864469.74699999997</v>
      </c>
      <c r="H22" s="205">
        <f>SUM(H24)</f>
        <v>864469.74699999997</v>
      </c>
      <c r="I22" s="205">
        <f>SUM(I24)</f>
        <v>0</v>
      </c>
      <c r="J22" s="205">
        <f>SUM(K22:L22)</f>
        <v>945625.23800000001</v>
      </c>
      <c r="K22" s="205">
        <f>SUM(K24)</f>
        <v>945625.23800000001</v>
      </c>
      <c r="L22" s="205">
        <f>SUM(L24)</f>
        <v>0</v>
      </c>
      <c r="M22" s="206">
        <f t="shared" si="2"/>
        <v>81155.491000000038</v>
      </c>
      <c r="N22" s="206">
        <f t="shared" si="3"/>
        <v>81155.491000000038</v>
      </c>
      <c r="O22" s="206">
        <f t="shared" si="4"/>
        <v>0</v>
      </c>
      <c r="P22" s="205">
        <f>SUM(Q22:R22)</f>
        <v>945625.23800000001</v>
      </c>
      <c r="Q22" s="205">
        <f>SUM(Q24)</f>
        <v>945625.23800000001</v>
      </c>
      <c r="R22" s="205">
        <f>SUM(R24)</f>
        <v>0</v>
      </c>
      <c r="S22" s="205">
        <f>SUM(T22:U22)</f>
        <v>945625.23800000001</v>
      </c>
      <c r="T22" s="205">
        <f>SUM(T24)</f>
        <v>945625.23800000001</v>
      </c>
      <c r="U22" s="205">
        <f>SUM(U24)</f>
        <v>0</v>
      </c>
      <c r="V22" s="207"/>
    </row>
    <row r="23" spans="1:22" ht="16.5" customHeight="1">
      <c r="A23" s="49"/>
      <c r="B23" s="255" t="s">
        <v>356</v>
      </c>
      <c r="C23" s="49"/>
      <c r="D23" s="205"/>
      <c r="E23" s="194"/>
      <c r="F23" s="194"/>
      <c r="G23" s="205"/>
      <c r="H23" s="194"/>
      <c r="I23" s="194"/>
      <c r="J23" s="205"/>
      <c r="K23" s="194"/>
      <c r="L23" s="194"/>
      <c r="M23" s="206"/>
      <c r="N23" s="206"/>
      <c r="O23" s="206"/>
      <c r="P23" s="205"/>
      <c r="Q23" s="194"/>
      <c r="R23" s="194"/>
      <c r="S23" s="205"/>
      <c r="T23" s="194"/>
      <c r="U23" s="194"/>
      <c r="V23" s="207"/>
    </row>
    <row r="24" spans="1:22" ht="19.5" customHeight="1">
      <c r="A24" s="49" t="s">
        <v>25</v>
      </c>
      <c r="B24" s="255" t="s">
        <v>1052</v>
      </c>
      <c r="C24" s="49" t="s">
        <v>9</v>
      </c>
      <c r="D24" s="205">
        <f t="shared" si="1"/>
        <v>801805.75510000007</v>
      </c>
      <c r="E24" s="194">
        <v>801805.75510000007</v>
      </c>
      <c r="F24" s="194"/>
      <c r="G24" s="205">
        <f>SUM(H24:I24)</f>
        <v>864469.74699999997</v>
      </c>
      <c r="H24" s="194">
        <v>864469.74699999997</v>
      </c>
      <c r="I24" s="194"/>
      <c r="J24" s="205">
        <f>SUM(K24:L24)</f>
        <v>945625.23800000001</v>
      </c>
      <c r="K24" s="194">
        <v>945625.23800000001</v>
      </c>
      <c r="L24" s="194"/>
      <c r="M24" s="206">
        <f t="shared" si="2"/>
        <v>81155.491000000038</v>
      </c>
      <c r="N24" s="206">
        <f t="shared" si="3"/>
        <v>81155.491000000038</v>
      </c>
      <c r="O24" s="206">
        <f t="shared" si="4"/>
        <v>0</v>
      </c>
      <c r="P24" s="205">
        <f>SUM(Q24:R24)</f>
        <v>945625.23800000001</v>
      </c>
      <c r="Q24" s="194">
        <v>945625.23800000001</v>
      </c>
      <c r="R24" s="194"/>
      <c r="S24" s="205">
        <f>SUM(T24:U24)</f>
        <v>945625.23800000001</v>
      </c>
      <c r="T24" s="194">
        <v>945625.23800000001</v>
      </c>
      <c r="U24" s="194"/>
      <c r="V24" s="207"/>
    </row>
    <row r="25" spans="1:22" ht="80.25" customHeight="1">
      <c r="A25" s="51" t="s">
        <v>27</v>
      </c>
      <c r="B25" s="254" t="s">
        <v>1053</v>
      </c>
      <c r="C25" s="51" t="s">
        <v>29</v>
      </c>
      <c r="D25" s="205">
        <f t="shared" si="1"/>
        <v>105462.21219999999</v>
      </c>
      <c r="E25" s="205">
        <f>SUM(E27:E45)</f>
        <v>105462.21219999999</v>
      </c>
      <c r="F25" s="205">
        <f>SUM(F27:F45)</f>
        <v>0</v>
      </c>
      <c r="G25" s="205">
        <f>SUM(H25:I25)</f>
        <v>124764.90000000001</v>
      </c>
      <c r="H25" s="205">
        <f>SUM(H27:H45)</f>
        <v>124764.90000000001</v>
      </c>
      <c r="I25" s="205">
        <f>SUM(I27:I45)</f>
        <v>0</v>
      </c>
      <c r="J25" s="205">
        <f>SUM(K25:L25)</f>
        <v>123720.90000000001</v>
      </c>
      <c r="K25" s="205">
        <f>SUM(K27:K45)</f>
        <v>123720.90000000001</v>
      </c>
      <c r="L25" s="205">
        <f>SUM(L27:L45)</f>
        <v>0</v>
      </c>
      <c r="M25" s="206">
        <f t="shared" si="2"/>
        <v>-1044</v>
      </c>
      <c r="N25" s="206">
        <f t="shared" si="3"/>
        <v>-1044</v>
      </c>
      <c r="O25" s="206">
        <f t="shared" si="4"/>
        <v>0</v>
      </c>
      <c r="P25" s="205">
        <f>SUM(Q25:R25)</f>
        <v>125118.90000000001</v>
      </c>
      <c r="Q25" s="205">
        <f>SUM(Q27:Q45)</f>
        <v>125118.90000000001</v>
      </c>
      <c r="R25" s="205">
        <f>SUM(R27:R45)</f>
        <v>0</v>
      </c>
      <c r="S25" s="205">
        <f>SUM(T25:U25)</f>
        <v>126583.70000000001</v>
      </c>
      <c r="T25" s="205">
        <f>SUM(T27:T45)</f>
        <v>126583.70000000001</v>
      </c>
      <c r="U25" s="205">
        <f>SUM(U27:U45)</f>
        <v>0</v>
      </c>
      <c r="V25" s="207"/>
    </row>
    <row r="26" spans="1:22" ht="12.75" customHeight="1">
      <c r="A26" s="49"/>
      <c r="B26" s="255" t="s">
        <v>356</v>
      </c>
      <c r="C26" s="49"/>
      <c r="D26" s="205"/>
      <c r="E26" s="194"/>
      <c r="F26" s="194"/>
      <c r="G26" s="205"/>
      <c r="H26" s="194"/>
      <c r="I26" s="194"/>
      <c r="J26" s="205"/>
      <c r="K26" s="194"/>
      <c r="L26" s="194"/>
      <c r="M26" s="206"/>
      <c r="N26" s="206"/>
      <c r="O26" s="206"/>
      <c r="P26" s="205"/>
      <c r="Q26" s="194"/>
      <c r="R26" s="194"/>
      <c r="S26" s="205"/>
      <c r="T26" s="194"/>
      <c r="U26" s="194"/>
      <c r="V26" s="207"/>
    </row>
    <row r="27" spans="1:22" ht="39" customHeight="1">
      <c r="A27" s="49" t="s">
        <v>30</v>
      </c>
      <c r="B27" s="255" t="s">
        <v>1054</v>
      </c>
      <c r="C27" s="49" t="s">
        <v>9</v>
      </c>
      <c r="D27" s="205">
        <f t="shared" si="1"/>
        <v>6909.8</v>
      </c>
      <c r="E27" s="194">
        <v>6909.8</v>
      </c>
      <c r="F27" s="194"/>
      <c r="G27" s="205">
        <f t="shared" ref="G27:G42" si="5">SUM(H27:I27)</f>
        <v>10625</v>
      </c>
      <c r="H27" s="194">
        <v>10625</v>
      </c>
      <c r="I27" s="194"/>
      <c r="J27" s="205">
        <f t="shared" ref="J27:J42" si="6">SUM(K27:L27)</f>
        <v>10625</v>
      </c>
      <c r="K27" s="194">
        <v>10625</v>
      </c>
      <c r="L27" s="194"/>
      <c r="M27" s="206">
        <f t="shared" si="2"/>
        <v>0</v>
      </c>
      <c r="N27" s="206">
        <f t="shared" si="3"/>
        <v>0</v>
      </c>
      <c r="O27" s="206">
        <f t="shared" si="4"/>
        <v>0</v>
      </c>
      <c r="P27" s="205">
        <f t="shared" ref="P27:P42" si="7">SUM(Q27:R27)</f>
        <v>10855</v>
      </c>
      <c r="Q27" s="194">
        <v>10855</v>
      </c>
      <c r="R27" s="194"/>
      <c r="S27" s="205">
        <f t="shared" ref="S27:S42" si="8">SUM(T27:U27)</f>
        <v>11135</v>
      </c>
      <c r="T27" s="194">
        <v>11135</v>
      </c>
      <c r="U27" s="194"/>
      <c r="V27" s="207"/>
    </row>
    <row r="28" spans="1:22" ht="56.25" customHeight="1">
      <c r="A28" s="49" t="s">
        <v>32</v>
      </c>
      <c r="B28" s="255" t="s">
        <v>1055</v>
      </c>
      <c r="C28" s="49" t="s">
        <v>9</v>
      </c>
      <c r="D28" s="205">
        <f t="shared" si="1"/>
        <v>2800</v>
      </c>
      <c r="E28" s="194">
        <v>2800</v>
      </c>
      <c r="F28" s="194"/>
      <c r="G28" s="205">
        <f t="shared" si="5"/>
        <v>84</v>
      </c>
      <c r="H28" s="194">
        <v>84</v>
      </c>
      <c r="I28" s="194"/>
      <c r="J28" s="205">
        <f t="shared" si="6"/>
        <v>84</v>
      </c>
      <c r="K28" s="194">
        <v>84</v>
      </c>
      <c r="L28" s="194"/>
      <c r="M28" s="206">
        <f t="shared" si="2"/>
        <v>0</v>
      </c>
      <c r="N28" s="206">
        <f t="shared" si="3"/>
        <v>0</v>
      </c>
      <c r="O28" s="206">
        <f t="shared" si="4"/>
        <v>0</v>
      </c>
      <c r="P28" s="205">
        <f t="shared" si="7"/>
        <v>84</v>
      </c>
      <c r="Q28" s="194">
        <v>84</v>
      </c>
      <c r="R28" s="194"/>
      <c r="S28" s="205">
        <f t="shared" si="8"/>
        <v>84</v>
      </c>
      <c r="T28" s="194">
        <v>84</v>
      </c>
      <c r="U28" s="194"/>
      <c r="V28" s="207"/>
    </row>
    <row r="29" spans="1:22" ht="35.25" customHeight="1">
      <c r="A29" s="49" t="s">
        <v>34</v>
      </c>
      <c r="B29" s="255" t="s">
        <v>1092</v>
      </c>
      <c r="C29" s="49" t="s">
        <v>9</v>
      </c>
      <c r="D29" s="205">
        <f t="shared" si="1"/>
        <v>35</v>
      </c>
      <c r="E29" s="194">
        <v>35</v>
      </c>
      <c r="F29" s="194"/>
      <c r="G29" s="205">
        <f t="shared" si="5"/>
        <v>35</v>
      </c>
      <c r="H29" s="194">
        <v>35</v>
      </c>
      <c r="I29" s="194"/>
      <c r="J29" s="205">
        <f t="shared" si="6"/>
        <v>35</v>
      </c>
      <c r="K29" s="194">
        <v>35</v>
      </c>
      <c r="L29" s="194"/>
      <c r="M29" s="206">
        <f t="shared" si="2"/>
        <v>0</v>
      </c>
      <c r="N29" s="206">
        <f t="shared" si="3"/>
        <v>0</v>
      </c>
      <c r="O29" s="206">
        <f t="shared" si="4"/>
        <v>0</v>
      </c>
      <c r="P29" s="205">
        <f t="shared" si="7"/>
        <v>35</v>
      </c>
      <c r="Q29" s="194">
        <v>35</v>
      </c>
      <c r="R29" s="194"/>
      <c r="S29" s="205">
        <f t="shared" si="8"/>
        <v>35</v>
      </c>
      <c r="T29" s="194">
        <v>35</v>
      </c>
      <c r="U29" s="194"/>
      <c r="V29" s="207"/>
    </row>
    <row r="30" spans="1:22" ht="63">
      <c r="A30" s="49" t="s">
        <v>36</v>
      </c>
      <c r="B30" s="255" t="s">
        <v>1056</v>
      </c>
      <c r="C30" s="49" t="s">
        <v>9</v>
      </c>
      <c r="D30" s="205">
        <f t="shared" si="1"/>
        <v>13350</v>
      </c>
      <c r="E30" s="194">
        <v>13350</v>
      </c>
      <c r="F30" s="194"/>
      <c r="G30" s="205">
        <f t="shared" si="5"/>
        <v>15600</v>
      </c>
      <c r="H30" s="194">
        <v>15600</v>
      </c>
      <c r="I30" s="194"/>
      <c r="J30" s="205">
        <f t="shared" si="6"/>
        <v>15600</v>
      </c>
      <c r="K30" s="194">
        <v>15600</v>
      </c>
      <c r="L30" s="194"/>
      <c r="M30" s="206">
        <f t="shared" si="2"/>
        <v>0</v>
      </c>
      <c r="N30" s="206">
        <f t="shared" si="3"/>
        <v>0</v>
      </c>
      <c r="O30" s="206">
        <f t="shared" si="4"/>
        <v>0</v>
      </c>
      <c r="P30" s="205">
        <f t="shared" si="7"/>
        <v>15600</v>
      </c>
      <c r="Q30" s="194">
        <v>15600</v>
      </c>
      <c r="R30" s="194"/>
      <c r="S30" s="205">
        <f t="shared" si="8"/>
        <v>15600</v>
      </c>
      <c r="T30" s="194">
        <v>15600</v>
      </c>
      <c r="U30" s="194"/>
      <c r="V30" s="207"/>
    </row>
    <row r="31" spans="1:22" ht="66" customHeight="1">
      <c r="A31" s="49" t="s">
        <v>38</v>
      </c>
      <c r="B31" s="255" t="s">
        <v>1093</v>
      </c>
      <c r="C31" s="49" t="s">
        <v>9</v>
      </c>
      <c r="D31" s="205">
        <f t="shared" si="1"/>
        <v>1600</v>
      </c>
      <c r="E31" s="194">
        <v>1600</v>
      </c>
      <c r="F31" s="194"/>
      <c r="G31" s="205">
        <f t="shared" si="5"/>
        <v>2160</v>
      </c>
      <c r="H31" s="194">
        <v>2160</v>
      </c>
      <c r="I31" s="194"/>
      <c r="J31" s="205">
        <f t="shared" si="6"/>
        <v>2160</v>
      </c>
      <c r="K31" s="194">
        <v>2160</v>
      </c>
      <c r="L31" s="194"/>
      <c r="M31" s="206">
        <f t="shared" si="2"/>
        <v>0</v>
      </c>
      <c r="N31" s="206">
        <f t="shared" si="3"/>
        <v>0</v>
      </c>
      <c r="O31" s="206">
        <f t="shared" si="4"/>
        <v>0</v>
      </c>
      <c r="P31" s="205">
        <f t="shared" si="7"/>
        <v>2160</v>
      </c>
      <c r="Q31" s="194">
        <v>2160</v>
      </c>
      <c r="R31" s="194"/>
      <c r="S31" s="205">
        <f t="shared" si="8"/>
        <v>2160</v>
      </c>
      <c r="T31" s="194">
        <v>2160</v>
      </c>
      <c r="U31" s="194"/>
      <c r="V31" s="207"/>
    </row>
    <row r="32" spans="1:22" ht="42" customHeight="1">
      <c r="A32" s="49" t="s">
        <v>40</v>
      </c>
      <c r="B32" s="255" t="s">
        <v>1057</v>
      </c>
      <c r="C32" s="49" t="s">
        <v>9</v>
      </c>
      <c r="D32" s="205">
        <f t="shared" si="1"/>
        <v>1900</v>
      </c>
      <c r="E32" s="194">
        <v>1900</v>
      </c>
      <c r="F32" s="194"/>
      <c r="G32" s="205">
        <f t="shared" si="5"/>
        <v>1900</v>
      </c>
      <c r="H32" s="194">
        <v>1900</v>
      </c>
      <c r="I32" s="194"/>
      <c r="J32" s="205">
        <f t="shared" si="6"/>
        <v>1900</v>
      </c>
      <c r="K32" s="194">
        <v>1900</v>
      </c>
      <c r="L32" s="194"/>
      <c r="M32" s="206">
        <f t="shared" si="2"/>
        <v>0</v>
      </c>
      <c r="N32" s="206">
        <f t="shared" si="3"/>
        <v>0</v>
      </c>
      <c r="O32" s="206">
        <f t="shared" si="4"/>
        <v>0</v>
      </c>
      <c r="P32" s="205">
        <f t="shared" si="7"/>
        <v>1900</v>
      </c>
      <c r="Q32" s="194">
        <v>1900</v>
      </c>
      <c r="R32" s="194"/>
      <c r="S32" s="205">
        <f t="shared" si="8"/>
        <v>1900</v>
      </c>
      <c r="T32" s="194">
        <v>1900</v>
      </c>
      <c r="U32" s="194"/>
      <c r="V32" s="207"/>
    </row>
    <row r="33" spans="1:22" ht="40.5" customHeight="1">
      <c r="A33" s="49" t="s">
        <v>42</v>
      </c>
      <c r="B33" s="255" t="s">
        <v>1058</v>
      </c>
      <c r="C33" s="49" t="s">
        <v>9</v>
      </c>
      <c r="D33" s="205">
        <f t="shared" si="1"/>
        <v>24851.34</v>
      </c>
      <c r="E33" s="194">
        <v>24851.34</v>
      </c>
      <c r="F33" s="194"/>
      <c r="G33" s="205">
        <f t="shared" si="5"/>
        <v>29760</v>
      </c>
      <c r="H33" s="194">
        <v>29760</v>
      </c>
      <c r="I33" s="194"/>
      <c r="J33" s="205">
        <f t="shared" si="6"/>
        <v>29760</v>
      </c>
      <c r="K33" s="194">
        <v>29760</v>
      </c>
      <c r="L33" s="194"/>
      <c r="M33" s="206">
        <f t="shared" si="2"/>
        <v>0</v>
      </c>
      <c r="N33" s="206">
        <f t="shared" si="3"/>
        <v>0</v>
      </c>
      <c r="O33" s="206">
        <f t="shared" si="4"/>
        <v>0</v>
      </c>
      <c r="P33" s="205">
        <f t="shared" si="7"/>
        <v>29760</v>
      </c>
      <c r="Q33" s="194">
        <v>29760</v>
      </c>
      <c r="R33" s="194"/>
      <c r="S33" s="205">
        <f t="shared" si="8"/>
        <v>29760</v>
      </c>
      <c r="T33" s="194">
        <v>29760</v>
      </c>
      <c r="U33" s="194"/>
      <c r="V33" s="207"/>
    </row>
    <row r="34" spans="1:22" ht="53.25" customHeight="1">
      <c r="A34" s="49" t="s">
        <v>44</v>
      </c>
      <c r="B34" s="255" t="s">
        <v>1094</v>
      </c>
      <c r="C34" s="49" t="s">
        <v>9</v>
      </c>
      <c r="D34" s="205">
        <f t="shared" si="1"/>
        <v>4234.7</v>
      </c>
      <c r="E34" s="194">
        <v>4234.7</v>
      </c>
      <c r="F34" s="194"/>
      <c r="G34" s="205">
        <f t="shared" si="5"/>
        <v>4139.1000000000004</v>
      </c>
      <c r="H34" s="194">
        <v>4139.1000000000004</v>
      </c>
      <c r="I34" s="194"/>
      <c r="J34" s="205">
        <f t="shared" si="6"/>
        <v>4139.1000000000004</v>
      </c>
      <c r="K34" s="194">
        <v>4139.1000000000004</v>
      </c>
      <c r="L34" s="194"/>
      <c r="M34" s="206">
        <f t="shared" si="2"/>
        <v>0</v>
      </c>
      <c r="N34" s="206">
        <f t="shared" si="3"/>
        <v>0</v>
      </c>
      <c r="O34" s="206">
        <f t="shared" si="4"/>
        <v>0</v>
      </c>
      <c r="P34" s="205">
        <f t="shared" si="7"/>
        <v>4139.1000000000004</v>
      </c>
      <c r="Q34" s="194">
        <v>4139.1000000000004</v>
      </c>
      <c r="R34" s="194"/>
      <c r="S34" s="205">
        <f t="shared" si="8"/>
        <v>4139.1000000000004</v>
      </c>
      <c r="T34" s="194">
        <v>4139.1000000000004</v>
      </c>
      <c r="U34" s="194"/>
      <c r="V34" s="207"/>
    </row>
    <row r="35" spans="1:22" ht="52.5">
      <c r="A35" s="49" t="s">
        <v>46</v>
      </c>
      <c r="B35" s="255" t="s">
        <v>1095</v>
      </c>
      <c r="C35" s="49" t="s">
        <v>9</v>
      </c>
      <c r="D35" s="205">
        <f t="shared" si="1"/>
        <v>2100</v>
      </c>
      <c r="E35" s="194">
        <v>2100</v>
      </c>
      <c r="F35" s="194"/>
      <c r="G35" s="205">
        <f t="shared" si="5"/>
        <v>3000</v>
      </c>
      <c r="H35" s="194">
        <v>3000</v>
      </c>
      <c r="I35" s="194"/>
      <c r="J35" s="205">
        <f t="shared" si="6"/>
        <v>3000</v>
      </c>
      <c r="K35" s="194">
        <v>3000</v>
      </c>
      <c r="L35" s="194"/>
      <c r="M35" s="206">
        <f t="shared" si="2"/>
        <v>0</v>
      </c>
      <c r="N35" s="206">
        <f t="shared" si="3"/>
        <v>0</v>
      </c>
      <c r="O35" s="206">
        <f t="shared" si="4"/>
        <v>0</v>
      </c>
      <c r="P35" s="205">
        <f t="shared" si="7"/>
        <v>3000</v>
      </c>
      <c r="Q35" s="194">
        <v>3000</v>
      </c>
      <c r="R35" s="194"/>
      <c r="S35" s="205">
        <f t="shared" si="8"/>
        <v>3000</v>
      </c>
      <c r="T35" s="194">
        <v>3000</v>
      </c>
      <c r="U35" s="194"/>
      <c r="V35" s="207"/>
    </row>
    <row r="36" spans="1:22" ht="31.5">
      <c r="A36" s="49" t="s">
        <v>48</v>
      </c>
      <c r="B36" s="255" t="s">
        <v>1059</v>
      </c>
      <c r="C36" s="49" t="s">
        <v>9</v>
      </c>
      <c r="D36" s="205">
        <f t="shared" si="1"/>
        <v>3490.7</v>
      </c>
      <c r="E36" s="194">
        <v>3490.7</v>
      </c>
      <c r="F36" s="194"/>
      <c r="G36" s="205">
        <f t="shared" si="5"/>
        <v>4096.8</v>
      </c>
      <c r="H36" s="194">
        <v>4096.8</v>
      </c>
      <c r="I36" s="194"/>
      <c r="J36" s="205">
        <f t="shared" si="6"/>
        <v>4132.8</v>
      </c>
      <c r="K36" s="194">
        <v>4132.8</v>
      </c>
      <c r="L36" s="194"/>
      <c r="M36" s="206">
        <f t="shared" si="2"/>
        <v>36</v>
      </c>
      <c r="N36" s="206">
        <f t="shared" si="3"/>
        <v>36</v>
      </c>
      <c r="O36" s="206">
        <f t="shared" si="4"/>
        <v>0</v>
      </c>
      <c r="P36" s="205">
        <f t="shared" si="7"/>
        <v>4156.8</v>
      </c>
      <c r="Q36" s="194">
        <v>4156.8</v>
      </c>
      <c r="R36" s="194"/>
      <c r="S36" s="205">
        <f t="shared" si="8"/>
        <v>4197.6000000000004</v>
      </c>
      <c r="T36" s="194">
        <v>4197.6000000000004</v>
      </c>
      <c r="U36" s="194"/>
      <c r="V36" s="207"/>
    </row>
    <row r="37" spans="1:22" ht="42">
      <c r="A37" s="49" t="s">
        <v>50</v>
      </c>
      <c r="B37" s="255" t="s">
        <v>1060</v>
      </c>
      <c r="C37" s="49" t="s">
        <v>9</v>
      </c>
      <c r="D37" s="205">
        <f t="shared" si="1"/>
        <v>110.2</v>
      </c>
      <c r="E37" s="194">
        <v>110.2</v>
      </c>
      <c r="F37" s="194"/>
      <c r="G37" s="205">
        <f t="shared" si="5"/>
        <v>2250</v>
      </c>
      <c r="H37" s="194">
        <v>2250</v>
      </c>
      <c r="I37" s="194"/>
      <c r="J37" s="205">
        <f t="shared" si="6"/>
        <v>125</v>
      </c>
      <c r="K37" s="194">
        <v>125</v>
      </c>
      <c r="L37" s="194"/>
      <c r="M37" s="206">
        <f t="shared" si="2"/>
        <v>-2125</v>
      </c>
      <c r="N37" s="206">
        <f t="shared" si="3"/>
        <v>-2125</v>
      </c>
      <c r="O37" s="206">
        <f t="shared" si="4"/>
        <v>0</v>
      </c>
      <c r="P37" s="205">
        <f t="shared" si="7"/>
        <v>125</v>
      </c>
      <c r="Q37" s="194">
        <v>125</v>
      </c>
      <c r="R37" s="194"/>
      <c r="S37" s="205">
        <f t="shared" si="8"/>
        <v>125</v>
      </c>
      <c r="T37" s="194">
        <v>125</v>
      </c>
      <c r="U37" s="194"/>
      <c r="V37" s="207"/>
    </row>
    <row r="38" spans="1:22" ht="63">
      <c r="A38" s="49" t="s">
        <v>52</v>
      </c>
      <c r="B38" s="255" t="s">
        <v>1096</v>
      </c>
      <c r="C38" s="49" t="s">
        <v>9</v>
      </c>
      <c r="D38" s="205">
        <f t="shared" si="1"/>
        <v>42920.472200000004</v>
      </c>
      <c r="E38" s="194">
        <v>42920.472200000004</v>
      </c>
      <c r="F38" s="194"/>
      <c r="G38" s="205">
        <f t="shared" si="5"/>
        <v>49275</v>
      </c>
      <c r="H38" s="194">
        <v>49275</v>
      </c>
      <c r="I38" s="194"/>
      <c r="J38" s="205">
        <f t="shared" si="6"/>
        <v>50220</v>
      </c>
      <c r="K38" s="194">
        <v>50220</v>
      </c>
      <c r="L38" s="194"/>
      <c r="M38" s="206">
        <f t="shared" si="2"/>
        <v>945</v>
      </c>
      <c r="N38" s="206">
        <f t="shared" si="3"/>
        <v>945</v>
      </c>
      <c r="O38" s="206">
        <f t="shared" si="4"/>
        <v>0</v>
      </c>
      <c r="P38" s="205">
        <f t="shared" si="7"/>
        <v>51264</v>
      </c>
      <c r="Q38" s="194">
        <v>51264</v>
      </c>
      <c r="R38" s="194"/>
      <c r="S38" s="205">
        <f t="shared" si="8"/>
        <v>52308</v>
      </c>
      <c r="T38" s="194">
        <v>52308</v>
      </c>
      <c r="U38" s="194"/>
      <c r="V38" s="207"/>
    </row>
    <row r="39" spans="1:22" ht="66.75" customHeight="1">
      <c r="A39" s="49" t="s">
        <v>54</v>
      </c>
      <c r="B39" s="255" t="s">
        <v>1097</v>
      </c>
      <c r="C39" s="49" t="s">
        <v>9</v>
      </c>
      <c r="D39" s="205">
        <f t="shared" si="1"/>
        <v>500</v>
      </c>
      <c r="E39" s="194">
        <v>500</v>
      </c>
      <c r="F39" s="194"/>
      <c r="G39" s="205">
        <f t="shared" si="5"/>
        <v>400</v>
      </c>
      <c r="H39" s="194">
        <v>400</v>
      </c>
      <c r="I39" s="194"/>
      <c r="J39" s="205">
        <f t="shared" si="6"/>
        <v>500</v>
      </c>
      <c r="K39" s="194">
        <v>500</v>
      </c>
      <c r="L39" s="194"/>
      <c r="M39" s="206">
        <f t="shared" si="2"/>
        <v>100</v>
      </c>
      <c r="N39" s="206">
        <f t="shared" si="3"/>
        <v>100</v>
      </c>
      <c r="O39" s="206">
        <f t="shared" si="4"/>
        <v>0</v>
      </c>
      <c r="P39" s="205">
        <f t="shared" si="7"/>
        <v>600</v>
      </c>
      <c r="Q39" s="194">
        <v>600</v>
      </c>
      <c r="R39" s="194"/>
      <c r="S39" s="205">
        <f t="shared" si="8"/>
        <v>700</v>
      </c>
      <c r="T39" s="194">
        <v>700</v>
      </c>
      <c r="U39" s="194"/>
      <c r="V39" s="207"/>
    </row>
    <row r="40" spans="1:22" ht="47.25" customHeight="1">
      <c r="A40" s="49" t="s">
        <v>56</v>
      </c>
      <c r="B40" s="255" t="s">
        <v>1061</v>
      </c>
      <c r="C40" s="49" t="s">
        <v>9</v>
      </c>
      <c r="D40" s="205">
        <f t="shared" si="1"/>
        <v>100</v>
      </c>
      <c r="E40" s="194">
        <v>100</v>
      </c>
      <c r="F40" s="194"/>
      <c r="G40" s="205">
        <f t="shared" si="5"/>
        <v>140</v>
      </c>
      <c r="H40" s="194">
        <v>140</v>
      </c>
      <c r="I40" s="194"/>
      <c r="J40" s="205">
        <f t="shared" si="6"/>
        <v>140</v>
      </c>
      <c r="K40" s="194">
        <v>140</v>
      </c>
      <c r="L40" s="194"/>
      <c r="M40" s="206">
        <f t="shared" si="2"/>
        <v>0</v>
      </c>
      <c r="N40" s="206">
        <f t="shared" si="3"/>
        <v>0</v>
      </c>
      <c r="O40" s="206">
        <f t="shared" si="4"/>
        <v>0</v>
      </c>
      <c r="P40" s="205">
        <f t="shared" si="7"/>
        <v>140</v>
      </c>
      <c r="Q40" s="194">
        <v>140</v>
      </c>
      <c r="R40" s="194"/>
      <c r="S40" s="205">
        <f t="shared" si="8"/>
        <v>140</v>
      </c>
      <c r="T40" s="194">
        <v>140</v>
      </c>
      <c r="U40" s="194"/>
      <c r="V40" s="207"/>
    </row>
    <row r="41" spans="1:22" ht="49.5" customHeight="1">
      <c r="A41" s="49" t="s">
        <v>58</v>
      </c>
      <c r="B41" s="255" t="s">
        <v>1062</v>
      </c>
      <c r="C41" s="49" t="s">
        <v>9</v>
      </c>
      <c r="D41" s="205">
        <f t="shared" si="1"/>
        <v>500</v>
      </c>
      <c r="E41" s="194">
        <v>500</v>
      </c>
      <c r="F41" s="194"/>
      <c r="G41" s="205">
        <f t="shared" si="5"/>
        <v>500</v>
      </c>
      <c r="H41" s="194">
        <v>500</v>
      </c>
      <c r="I41" s="194"/>
      <c r="J41" s="205">
        <f t="shared" si="6"/>
        <v>500</v>
      </c>
      <c r="K41" s="194">
        <v>500</v>
      </c>
      <c r="L41" s="194"/>
      <c r="M41" s="206">
        <f t="shared" si="2"/>
        <v>0</v>
      </c>
      <c r="N41" s="206">
        <f t="shared" si="3"/>
        <v>0</v>
      </c>
      <c r="O41" s="206">
        <f t="shared" si="4"/>
        <v>0</v>
      </c>
      <c r="P41" s="205">
        <f t="shared" si="7"/>
        <v>500</v>
      </c>
      <c r="Q41" s="194">
        <v>500</v>
      </c>
      <c r="R41" s="194"/>
      <c r="S41" s="205">
        <f t="shared" si="8"/>
        <v>500</v>
      </c>
      <c r="T41" s="194">
        <v>500</v>
      </c>
      <c r="U41" s="194"/>
      <c r="V41" s="207"/>
    </row>
    <row r="42" spans="1:22" ht="35.25" customHeight="1">
      <c r="A42" s="49">
        <v>11316</v>
      </c>
      <c r="B42" s="255" t="s">
        <v>341</v>
      </c>
      <c r="C42" s="49"/>
      <c r="D42" s="205">
        <f t="shared" si="1"/>
        <v>0</v>
      </c>
      <c r="E42" s="194">
        <v>0</v>
      </c>
      <c r="F42" s="194"/>
      <c r="G42" s="205">
        <f t="shared" si="5"/>
        <v>0</v>
      </c>
      <c r="H42" s="194">
        <v>0</v>
      </c>
      <c r="I42" s="194"/>
      <c r="J42" s="205">
        <f t="shared" si="6"/>
        <v>0</v>
      </c>
      <c r="K42" s="194"/>
      <c r="L42" s="194"/>
      <c r="M42" s="206">
        <f t="shared" si="2"/>
        <v>0</v>
      </c>
      <c r="N42" s="206">
        <f t="shared" si="3"/>
        <v>0</v>
      </c>
      <c r="O42" s="206">
        <f t="shared" si="4"/>
        <v>0</v>
      </c>
      <c r="P42" s="205">
        <f t="shared" si="7"/>
        <v>0</v>
      </c>
      <c r="Q42" s="194"/>
      <c r="R42" s="194"/>
      <c r="S42" s="205">
        <f t="shared" si="8"/>
        <v>0</v>
      </c>
      <c r="T42" s="194"/>
      <c r="U42" s="194"/>
      <c r="V42" s="207"/>
    </row>
    <row r="43" spans="1:22" ht="37.5" customHeight="1">
      <c r="A43" s="49" t="s">
        <v>60</v>
      </c>
      <c r="B43" s="255" t="s">
        <v>1063</v>
      </c>
      <c r="C43" s="49" t="s">
        <v>9</v>
      </c>
      <c r="D43" s="205">
        <f t="shared" si="1"/>
        <v>0</v>
      </c>
      <c r="E43" s="194">
        <v>0</v>
      </c>
      <c r="F43" s="194"/>
      <c r="G43" s="205">
        <f>SUM(H43:I43)</f>
        <v>100</v>
      </c>
      <c r="H43" s="194">
        <v>100</v>
      </c>
      <c r="I43" s="194"/>
      <c r="J43" s="205">
        <f>SUM(K43:L43)</f>
        <v>100</v>
      </c>
      <c r="K43" s="194">
        <v>100</v>
      </c>
      <c r="L43" s="194"/>
      <c r="M43" s="206">
        <f t="shared" si="2"/>
        <v>0</v>
      </c>
      <c r="N43" s="206">
        <f t="shared" si="3"/>
        <v>0</v>
      </c>
      <c r="O43" s="206">
        <f t="shared" si="4"/>
        <v>0</v>
      </c>
      <c r="P43" s="205">
        <f>SUM(Q43:R43)</f>
        <v>100</v>
      </c>
      <c r="Q43" s="194">
        <v>100</v>
      </c>
      <c r="R43" s="194"/>
      <c r="S43" s="205">
        <f>SUM(T43:U43)</f>
        <v>100</v>
      </c>
      <c r="T43" s="194">
        <v>100</v>
      </c>
      <c r="U43" s="194"/>
      <c r="V43" s="207"/>
    </row>
    <row r="44" spans="1:22" ht="37.5" customHeight="1">
      <c r="A44" s="49" t="s">
        <v>62</v>
      </c>
      <c r="B44" s="255" t="s">
        <v>1098</v>
      </c>
      <c r="C44" s="49" t="s">
        <v>9</v>
      </c>
      <c r="D44" s="205">
        <f t="shared" si="1"/>
        <v>60</v>
      </c>
      <c r="E44" s="194">
        <v>60</v>
      </c>
      <c r="F44" s="194"/>
      <c r="G44" s="205">
        <f>SUM(H44:I44)</f>
        <v>700</v>
      </c>
      <c r="H44" s="194">
        <v>700</v>
      </c>
      <c r="I44" s="194"/>
      <c r="J44" s="205">
        <f>SUM(K44:L44)</f>
        <v>700</v>
      </c>
      <c r="K44" s="194">
        <v>700</v>
      </c>
      <c r="L44" s="194"/>
      <c r="M44" s="206">
        <f t="shared" si="2"/>
        <v>0</v>
      </c>
      <c r="N44" s="206">
        <f t="shared" si="3"/>
        <v>0</v>
      </c>
      <c r="O44" s="206">
        <f t="shared" si="4"/>
        <v>0</v>
      </c>
      <c r="P44" s="205">
        <f>SUM(Q44:R44)</f>
        <v>700</v>
      </c>
      <c r="Q44" s="194">
        <v>700</v>
      </c>
      <c r="R44" s="194"/>
      <c r="S44" s="205">
        <f>SUM(T44:U44)</f>
        <v>700</v>
      </c>
      <c r="T44" s="194">
        <v>700</v>
      </c>
      <c r="U44" s="194"/>
      <c r="V44" s="207"/>
    </row>
    <row r="45" spans="1:22" ht="21">
      <c r="A45" s="49" t="s">
        <v>64</v>
      </c>
      <c r="B45" s="255" t="s">
        <v>1064</v>
      </c>
      <c r="C45" s="49" t="s">
        <v>9</v>
      </c>
      <c r="D45" s="205">
        <f t="shared" si="1"/>
        <v>0</v>
      </c>
      <c r="E45" s="194">
        <v>0</v>
      </c>
      <c r="F45" s="194"/>
      <c r="G45" s="205">
        <f>SUM(H45:I45)</f>
        <v>0</v>
      </c>
      <c r="H45" s="194">
        <v>0</v>
      </c>
      <c r="I45" s="194"/>
      <c r="J45" s="205">
        <f>SUM(K45:L45)</f>
        <v>0</v>
      </c>
      <c r="K45" s="194"/>
      <c r="L45" s="194"/>
      <c r="M45" s="206">
        <f t="shared" si="2"/>
        <v>0</v>
      </c>
      <c r="N45" s="206">
        <f t="shared" si="3"/>
        <v>0</v>
      </c>
      <c r="O45" s="206">
        <f t="shared" si="4"/>
        <v>0</v>
      </c>
      <c r="P45" s="205">
        <f>SUM(Q45:R45)</f>
        <v>0</v>
      </c>
      <c r="Q45" s="194"/>
      <c r="R45" s="194"/>
      <c r="S45" s="205">
        <f>SUM(T45:U45)</f>
        <v>0</v>
      </c>
      <c r="T45" s="194"/>
      <c r="U45" s="194"/>
      <c r="V45" s="207"/>
    </row>
    <row r="46" spans="1:22" ht="41.25" customHeight="1">
      <c r="A46" s="51" t="s">
        <v>66</v>
      </c>
      <c r="B46" s="254" t="s">
        <v>1065</v>
      </c>
      <c r="C46" s="51" t="s">
        <v>68</v>
      </c>
      <c r="D46" s="205">
        <f t="shared" si="1"/>
        <v>55190.112000000001</v>
      </c>
      <c r="E46" s="205">
        <f>SUM(E48:E49)</f>
        <v>55190.112000000001</v>
      </c>
      <c r="F46" s="205">
        <f>SUM(F48:F49)</f>
        <v>0</v>
      </c>
      <c r="G46" s="205">
        <f>SUM(H46:I46)</f>
        <v>47500</v>
      </c>
      <c r="H46" s="205">
        <f>SUM(H48:H49)</f>
        <v>47500</v>
      </c>
      <c r="I46" s="205">
        <f>SUM(I48:I49)</f>
        <v>0</v>
      </c>
      <c r="J46" s="205">
        <f>SUM(K46:L46)</f>
        <v>47500</v>
      </c>
      <c r="K46" s="205">
        <f>SUM(K48:K49)</f>
        <v>47500</v>
      </c>
      <c r="L46" s="205">
        <f>SUM(L48:L49)</f>
        <v>0</v>
      </c>
      <c r="M46" s="206">
        <f t="shared" si="2"/>
        <v>0</v>
      </c>
      <c r="N46" s="206">
        <f t="shared" si="3"/>
        <v>0</v>
      </c>
      <c r="O46" s="206">
        <f t="shared" si="4"/>
        <v>0</v>
      </c>
      <c r="P46" s="205">
        <f>SUM(Q46:R46)</f>
        <v>47500</v>
      </c>
      <c r="Q46" s="205">
        <f>SUM(Q48:Q49)</f>
        <v>47500</v>
      </c>
      <c r="R46" s="205">
        <f>SUM(R48:R49)</f>
        <v>0</v>
      </c>
      <c r="S46" s="205">
        <f>SUM(T46:U46)</f>
        <v>47500</v>
      </c>
      <c r="T46" s="205">
        <f>SUM(T48:T49)</f>
        <v>47500</v>
      </c>
      <c r="U46" s="205">
        <f>SUM(U48:U49)</f>
        <v>0</v>
      </c>
      <c r="V46" s="207"/>
    </row>
    <row r="47" spans="1:22" ht="18" customHeight="1">
      <c r="A47" s="49"/>
      <c r="B47" s="255" t="s">
        <v>356</v>
      </c>
      <c r="C47" s="49"/>
      <c r="D47" s="205"/>
      <c r="E47" s="194"/>
      <c r="F47" s="194"/>
      <c r="G47" s="205"/>
      <c r="H47" s="194"/>
      <c r="I47" s="194"/>
      <c r="J47" s="205"/>
      <c r="K47" s="194"/>
      <c r="L47" s="194"/>
      <c r="M47" s="206"/>
      <c r="N47" s="206"/>
      <c r="O47" s="206"/>
      <c r="P47" s="205"/>
      <c r="Q47" s="194"/>
      <c r="R47" s="194"/>
      <c r="S47" s="205"/>
      <c r="T47" s="194"/>
      <c r="U47" s="194"/>
      <c r="V47" s="207"/>
    </row>
    <row r="48" spans="1:22" ht="72" customHeight="1">
      <c r="A48" s="49" t="s">
        <v>69</v>
      </c>
      <c r="B48" s="255" t="s">
        <v>1066</v>
      </c>
      <c r="C48" s="49" t="s">
        <v>9</v>
      </c>
      <c r="D48" s="205">
        <f t="shared" si="1"/>
        <v>12758.74</v>
      </c>
      <c r="E48" s="194">
        <v>12758.74</v>
      </c>
      <c r="F48" s="194"/>
      <c r="G48" s="205">
        <f t="shared" ref="G48:G56" si="9">SUM(H48:I48)</f>
        <v>12500</v>
      </c>
      <c r="H48" s="194">
        <v>12500</v>
      </c>
      <c r="I48" s="194"/>
      <c r="J48" s="205">
        <f t="shared" ref="J48:J56" si="10">SUM(K48:L48)</f>
        <v>12500</v>
      </c>
      <c r="K48" s="194">
        <v>12500</v>
      </c>
      <c r="L48" s="194"/>
      <c r="M48" s="206">
        <f t="shared" si="2"/>
        <v>0</v>
      </c>
      <c r="N48" s="206">
        <f t="shared" si="3"/>
        <v>0</v>
      </c>
      <c r="O48" s="206">
        <f t="shared" si="4"/>
        <v>0</v>
      </c>
      <c r="P48" s="205">
        <f t="shared" ref="P48:P56" si="11">SUM(Q48:R48)</f>
        <v>12500</v>
      </c>
      <c r="Q48" s="194">
        <v>12500</v>
      </c>
      <c r="R48" s="194"/>
      <c r="S48" s="205">
        <f t="shared" ref="S48:S56" si="12">SUM(T48:U48)</f>
        <v>12500</v>
      </c>
      <c r="T48" s="194">
        <v>12500</v>
      </c>
      <c r="U48" s="194"/>
      <c r="V48" s="207"/>
    </row>
    <row r="49" spans="1:22" ht="72" customHeight="1">
      <c r="A49" s="49" t="s">
        <v>71</v>
      </c>
      <c r="B49" s="255" t="s">
        <v>1099</v>
      </c>
      <c r="C49" s="49" t="s">
        <v>9</v>
      </c>
      <c r="D49" s="205">
        <f t="shared" si="1"/>
        <v>42431.372000000003</v>
      </c>
      <c r="E49" s="194">
        <v>42431.372000000003</v>
      </c>
      <c r="F49" s="194"/>
      <c r="G49" s="205">
        <f t="shared" si="9"/>
        <v>35000</v>
      </c>
      <c r="H49" s="194">
        <v>35000</v>
      </c>
      <c r="I49" s="194"/>
      <c r="J49" s="205">
        <f t="shared" si="10"/>
        <v>35000</v>
      </c>
      <c r="K49" s="194">
        <v>35000</v>
      </c>
      <c r="L49" s="194"/>
      <c r="M49" s="206">
        <f t="shared" si="2"/>
        <v>0</v>
      </c>
      <c r="N49" s="206">
        <f t="shared" si="3"/>
        <v>0</v>
      </c>
      <c r="O49" s="206">
        <f t="shared" si="4"/>
        <v>0</v>
      </c>
      <c r="P49" s="205">
        <f t="shared" si="11"/>
        <v>35000</v>
      </c>
      <c r="Q49" s="194">
        <v>35000</v>
      </c>
      <c r="R49" s="194"/>
      <c r="S49" s="205">
        <f t="shared" si="12"/>
        <v>35000</v>
      </c>
      <c r="T49" s="194">
        <v>35000</v>
      </c>
      <c r="U49" s="194"/>
      <c r="V49" s="207"/>
    </row>
    <row r="50" spans="1:22" ht="37.5" customHeight="1">
      <c r="A50" s="51">
        <v>1150</v>
      </c>
      <c r="B50" s="254" t="s">
        <v>339</v>
      </c>
      <c r="C50" s="10" t="s">
        <v>340</v>
      </c>
      <c r="D50" s="205">
        <f t="shared" ref="D50:D55" si="13">SUM(E50:F50)</f>
        <v>0</v>
      </c>
      <c r="E50" s="205">
        <f>SUM(E51+E55)</f>
        <v>0</v>
      </c>
      <c r="F50" s="205">
        <f>SUM(F51+F55)</f>
        <v>0</v>
      </c>
      <c r="G50" s="205">
        <f t="shared" si="9"/>
        <v>0</v>
      </c>
      <c r="H50" s="205">
        <f>SUM(H51+H55)</f>
        <v>0</v>
      </c>
      <c r="I50" s="205">
        <f>SUM(I51+I55)</f>
        <v>0</v>
      </c>
      <c r="J50" s="205">
        <f t="shared" si="10"/>
        <v>0</v>
      </c>
      <c r="K50" s="205">
        <f>SUM(K51+K55)</f>
        <v>0</v>
      </c>
      <c r="L50" s="205">
        <f>SUM(L51+L55)</f>
        <v>0</v>
      </c>
      <c r="M50" s="206">
        <f t="shared" si="2"/>
        <v>0</v>
      </c>
      <c r="N50" s="206">
        <f t="shared" si="3"/>
        <v>0</v>
      </c>
      <c r="O50" s="206">
        <f t="shared" si="4"/>
        <v>0</v>
      </c>
      <c r="P50" s="205">
        <f t="shared" si="11"/>
        <v>0</v>
      </c>
      <c r="Q50" s="205">
        <f>SUM(Q51+Q55)</f>
        <v>0</v>
      </c>
      <c r="R50" s="205">
        <f>SUM(R51+R55)</f>
        <v>0</v>
      </c>
      <c r="S50" s="205">
        <f t="shared" si="12"/>
        <v>0</v>
      </c>
      <c r="T50" s="205">
        <f>SUM(T51+T55)</f>
        <v>0</v>
      </c>
      <c r="U50" s="205">
        <f>SUM(U51+U55)</f>
        <v>0</v>
      </c>
      <c r="V50" s="207"/>
    </row>
    <row r="51" spans="1:22" ht="48" customHeight="1">
      <c r="A51" s="51">
        <v>1151</v>
      </c>
      <c r="B51" s="254" t="s">
        <v>334</v>
      </c>
      <c r="C51" s="49"/>
      <c r="D51" s="205">
        <f t="shared" si="13"/>
        <v>0</v>
      </c>
      <c r="E51" s="205">
        <f>SUM(E52:E54)</f>
        <v>0</v>
      </c>
      <c r="F51" s="205">
        <f>SUM(F52:F54)</f>
        <v>0</v>
      </c>
      <c r="G51" s="205">
        <f t="shared" si="9"/>
        <v>0</v>
      </c>
      <c r="H51" s="205">
        <f>SUM(H52:H54)</f>
        <v>0</v>
      </c>
      <c r="I51" s="205">
        <f>SUM(I52:I54)</f>
        <v>0</v>
      </c>
      <c r="J51" s="205">
        <f t="shared" si="10"/>
        <v>0</v>
      </c>
      <c r="K51" s="205">
        <f>SUM(K52:K54)</f>
        <v>0</v>
      </c>
      <c r="L51" s="205">
        <f>SUM(L52:L54)</f>
        <v>0</v>
      </c>
      <c r="M51" s="206">
        <f t="shared" si="2"/>
        <v>0</v>
      </c>
      <c r="N51" s="206">
        <f t="shared" si="3"/>
        <v>0</v>
      </c>
      <c r="O51" s="206">
        <f t="shared" si="4"/>
        <v>0</v>
      </c>
      <c r="P51" s="205">
        <f t="shared" si="11"/>
        <v>0</v>
      </c>
      <c r="Q51" s="205">
        <f>SUM(Q52:Q54)</f>
        <v>0</v>
      </c>
      <c r="R51" s="205">
        <f>SUM(R52:R54)</f>
        <v>0</v>
      </c>
      <c r="S51" s="205">
        <f t="shared" si="12"/>
        <v>0</v>
      </c>
      <c r="T51" s="205">
        <f>SUM(T52:T54)</f>
        <v>0</v>
      </c>
      <c r="U51" s="205">
        <f>SUM(U52:U54)</f>
        <v>0</v>
      </c>
      <c r="V51" s="207"/>
    </row>
    <row r="52" spans="1:22" ht="21.75" customHeight="1">
      <c r="A52" s="49">
        <v>1152</v>
      </c>
      <c r="B52" s="255" t="s">
        <v>335</v>
      </c>
      <c r="C52" s="49"/>
      <c r="D52" s="194">
        <f t="shared" si="13"/>
        <v>0</v>
      </c>
      <c r="E52" s="194"/>
      <c r="F52" s="194"/>
      <c r="G52" s="194">
        <f t="shared" si="9"/>
        <v>0</v>
      </c>
      <c r="H52" s="194"/>
      <c r="I52" s="194"/>
      <c r="J52" s="194">
        <f t="shared" si="10"/>
        <v>0</v>
      </c>
      <c r="K52" s="194"/>
      <c r="L52" s="194"/>
      <c r="M52" s="206">
        <f t="shared" si="2"/>
        <v>0</v>
      </c>
      <c r="N52" s="206">
        <f t="shared" si="3"/>
        <v>0</v>
      </c>
      <c r="O52" s="206">
        <f t="shared" si="4"/>
        <v>0</v>
      </c>
      <c r="P52" s="194">
        <f t="shared" si="11"/>
        <v>0</v>
      </c>
      <c r="Q52" s="194"/>
      <c r="R52" s="194"/>
      <c r="S52" s="194">
        <f t="shared" si="12"/>
        <v>0</v>
      </c>
      <c r="T52" s="194"/>
      <c r="U52" s="194"/>
      <c r="V52" s="207"/>
    </row>
    <row r="53" spans="1:22" ht="22.5" customHeight="1">
      <c r="A53" s="49">
        <v>1153</v>
      </c>
      <c r="B53" s="255" t="s">
        <v>336</v>
      </c>
      <c r="C53" s="49"/>
      <c r="D53" s="194">
        <f t="shared" si="13"/>
        <v>0</v>
      </c>
      <c r="E53" s="194"/>
      <c r="F53" s="194"/>
      <c r="G53" s="194">
        <f t="shared" si="9"/>
        <v>0</v>
      </c>
      <c r="H53" s="194"/>
      <c r="I53" s="194"/>
      <c r="J53" s="194">
        <f t="shared" si="10"/>
        <v>0</v>
      </c>
      <c r="K53" s="194"/>
      <c r="L53" s="194"/>
      <c r="M53" s="206">
        <f t="shared" si="2"/>
        <v>0</v>
      </c>
      <c r="N53" s="206">
        <f t="shared" si="3"/>
        <v>0</v>
      </c>
      <c r="O53" s="206">
        <f t="shared" si="4"/>
        <v>0</v>
      </c>
      <c r="P53" s="194">
        <f t="shared" si="11"/>
        <v>0</v>
      </c>
      <c r="Q53" s="194"/>
      <c r="R53" s="194"/>
      <c r="S53" s="194">
        <f t="shared" si="12"/>
        <v>0</v>
      </c>
      <c r="T53" s="194"/>
      <c r="U53" s="194"/>
      <c r="V53" s="207"/>
    </row>
    <row r="54" spans="1:22" ht="31.5" customHeight="1">
      <c r="A54" s="49">
        <v>1154</v>
      </c>
      <c r="B54" s="255" t="s">
        <v>337</v>
      </c>
      <c r="C54" s="49"/>
      <c r="D54" s="194">
        <f t="shared" si="13"/>
        <v>0</v>
      </c>
      <c r="E54" s="194"/>
      <c r="F54" s="194"/>
      <c r="G54" s="194">
        <f t="shared" si="9"/>
        <v>0</v>
      </c>
      <c r="H54" s="194"/>
      <c r="I54" s="194"/>
      <c r="J54" s="194">
        <f t="shared" si="10"/>
        <v>0</v>
      </c>
      <c r="K54" s="194"/>
      <c r="L54" s="194"/>
      <c r="M54" s="206">
        <f t="shared" si="2"/>
        <v>0</v>
      </c>
      <c r="N54" s="206">
        <f t="shared" si="3"/>
        <v>0</v>
      </c>
      <c r="O54" s="206">
        <f t="shared" si="4"/>
        <v>0</v>
      </c>
      <c r="P54" s="194">
        <f t="shared" si="11"/>
        <v>0</v>
      </c>
      <c r="Q54" s="194"/>
      <c r="R54" s="194"/>
      <c r="S54" s="194">
        <f t="shared" si="12"/>
        <v>0</v>
      </c>
      <c r="T54" s="194"/>
      <c r="U54" s="194"/>
      <c r="V54" s="207"/>
    </row>
    <row r="55" spans="1:22" ht="67.5" customHeight="1">
      <c r="A55" s="49">
        <v>1155</v>
      </c>
      <c r="B55" s="255" t="s">
        <v>338</v>
      </c>
      <c r="C55" s="49"/>
      <c r="D55" s="194">
        <f t="shared" si="13"/>
        <v>0</v>
      </c>
      <c r="E55" s="194"/>
      <c r="F55" s="194"/>
      <c r="G55" s="194">
        <f t="shared" si="9"/>
        <v>0</v>
      </c>
      <c r="H55" s="194"/>
      <c r="I55" s="194"/>
      <c r="J55" s="194">
        <f t="shared" si="10"/>
        <v>0</v>
      </c>
      <c r="K55" s="194"/>
      <c r="L55" s="194"/>
      <c r="M55" s="206">
        <f t="shared" si="2"/>
        <v>0</v>
      </c>
      <c r="N55" s="206">
        <f t="shared" si="3"/>
        <v>0</v>
      </c>
      <c r="O55" s="206">
        <f t="shared" si="4"/>
        <v>0</v>
      </c>
      <c r="P55" s="194">
        <f t="shared" si="11"/>
        <v>0</v>
      </c>
      <c r="Q55" s="194"/>
      <c r="R55" s="194"/>
      <c r="S55" s="194">
        <f t="shared" si="12"/>
        <v>0</v>
      </c>
      <c r="T55" s="194"/>
      <c r="U55" s="194"/>
      <c r="V55" s="207"/>
    </row>
    <row r="56" spans="1:22" ht="53.25" customHeight="1">
      <c r="A56" s="51" t="s">
        <v>73</v>
      </c>
      <c r="B56" s="254" t="s">
        <v>1037</v>
      </c>
      <c r="C56" s="51" t="s">
        <v>75</v>
      </c>
      <c r="D56" s="205">
        <f t="shared" si="1"/>
        <v>3035565.2930000001</v>
      </c>
      <c r="E56" s="205">
        <f>SUM(E58+E60+E62+E65+E68+E76)</f>
        <v>2797751.057</v>
      </c>
      <c r="F56" s="205">
        <f>SUM(F58+F60+F62+F65+F68+F76)</f>
        <v>237814.236</v>
      </c>
      <c r="G56" s="205">
        <f t="shared" si="9"/>
        <v>4010501.3000000003</v>
      </c>
      <c r="H56" s="205">
        <f>SUM(H58+H60+H62+H65+H68+H76)</f>
        <v>2589174.7000000002</v>
      </c>
      <c r="I56" s="205">
        <f>SUM(I58+I60+I62+I65+I68+I76)</f>
        <v>1421326.6</v>
      </c>
      <c r="J56" s="205">
        <f t="shared" si="10"/>
        <v>3084032.8560000001</v>
      </c>
      <c r="K56" s="205">
        <f>SUM(K58+K60+K62+K65+K68+K76)</f>
        <v>2663809</v>
      </c>
      <c r="L56" s="205">
        <f>SUM(L58+L60+L62+L65+L68+L76)</f>
        <v>420223.85599999997</v>
      </c>
      <c r="M56" s="206">
        <f t="shared" si="2"/>
        <v>-926468.44400000013</v>
      </c>
      <c r="N56" s="206">
        <f t="shared" si="3"/>
        <v>74634.299999999814</v>
      </c>
      <c r="O56" s="206">
        <f t="shared" si="4"/>
        <v>-1001102.7440000002</v>
      </c>
      <c r="P56" s="205">
        <f t="shared" si="11"/>
        <v>3455724.85</v>
      </c>
      <c r="Q56" s="205">
        <f>SUM(Q58+Q60+Q62+Q65+Q68+Q76)</f>
        <v>2663809</v>
      </c>
      <c r="R56" s="205">
        <f>SUM(R58+R60+R62+R65+R68+R76)</f>
        <v>791915.85</v>
      </c>
      <c r="S56" s="205">
        <f t="shared" si="12"/>
        <v>3463809</v>
      </c>
      <c r="T56" s="205">
        <f>SUM(T58+T60+T62+T65+T68+T76)</f>
        <v>2663809</v>
      </c>
      <c r="U56" s="205">
        <f>SUM(U58+U60+U62+U65+U68+U76)</f>
        <v>800000</v>
      </c>
      <c r="V56" s="247"/>
    </row>
    <row r="57" spans="1:22" ht="12.75" customHeight="1">
      <c r="A57" s="49"/>
      <c r="B57" s="255" t="s">
        <v>356</v>
      </c>
      <c r="C57" s="49"/>
      <c r="D57" s="205"/>
      <c r="E57" s="194"/>
      <c r="F57" s="194"/>
      <c r="G57" s="205"/>
      <c r="H57" s="194"/>
      <c r="I57" s="194"/>
      <c r="J57" s="205"/>
      <c r="K57" s="194"/>
      <c r="L57" s="194"/>
      <c r="M57" s="206"/>
      <c r="N57" s="206"/>
      <c r="O57" s="206"/>
      <c r="P57" s="205"/>
      <c r="Q57" s="194"/>
      <c r="R57" s="194"/>
      <c r="S57" s="205"/>
      <c r="T57" s="194"/>
      <c r="U57" s="194"/>
      <c r="V57" s="207"/>
    </row>
    <row r="58" spans="1:22" ht="42.75" customHeight="1">
      <c r="A58" s="51">
        <v>1210</v>
      </c>
      <c r="B58" s="254" t="s">
        <v>332</v>
      </c>
      <c r="C58" s="49"/>
      <c r="D58" s="205">
        <f>SUM(E58:F58)</f>
        <v>0</v>
      </c>
      <c r="E58" s="194">
        <f>SUM(E59)</f>
        <v>0</v>
      </c>
      <c r="F58" s="194">
        <f>SUM(F59)</f>
        <v>0</v>
      </c>
      <c r="G58" s="205">
        <f>SUM(H58:I58)</f>
        <v>0</v>
      </c>
      <c r="H58" s="194">
        <f>SUM(H59)</f>
        <v>0</v>
      </c>
      <c r="I58" s="194">
        <f>SUM(I59)</f>
        <v>0</v>
      </c>
      <c r="J58" s="205">
        <f>SUM(K58:L58)</f>
        <v>0</v>
      </c>
      <c r="K58" s="194">
        <f>SUM(K59)</f>
        <v>0</v>
      </c>
      <c r="L58" s="194">
        <f>SUM(L59)</f>
        <v>0</v>
      </c>
      <c r="M58" s="206">
        <f t="shared" si="2"/>
        <v>0</v>
      </c>
      <c r="N58" s="206">
        <f t="shared" si="3"/>
        <v>0</v>
      </c>
      <c r="O58" s="206">
        <f t="shared" si="4"/>
        <v>0</v>
      </c>
      <c r="P58" s="205">
        <f>SUM(Q58:R58)</f>
        <v>0</v>
      </c>
      <c r="Q58" s="194">
        <f>SUM(Q59)</f>
        <v>0</v>
      </c>
      <c r="R58" s="194">
        <f>SUM(R59)</f>
        <v>0</v>
      </c>
      <c r="S58" s="205">
        <f>SUM(T58:U58)</f>
        <v>0</v>
      </c>
      <c r="T58" s="194">
        <f>SUM(T59)</f>
        <v>0</v>
      </c>
      <c r="U58" s="194">
        <f>SUM(U59)</f>
        <v>0</v>
      </c>
      <c r="V58" s="207"/>
    </row>
    <row r="59" spans="1:22" ht="56.25" customHeight="1">
      <c r="A59" s="10">
        <v>1211</v>
      </c>
      <c r="B59" s="255" t="s">
        <v>333</v>
      </c>
      <c r="C59" s="49"/>
      <c r="D59" s="205">
        <f>SUM(E59:F59)</f>
        <v>0</v>
      </c>
      <c r="E59" s="194"/>
      <c r="F59" s="194"/>
      <c r="G59" s="205">
        <f>SUM(H59:I59)</f>
        <v>0</v>
      </c>
      <c r="H59" s="194"/>
      <c r="I59" s="194"/>
      <c r="J59" s="205">
        <f>SUM(K59:L59)</f>
        <v>0</v>
      </c>
      <c r="K59" s="194"/>
      <c r="L59" s="194"/>
      <c r="M59" s="206">
        <f t="shared" si="2"/>
        <v>0</v>
      </c>
      <c r="N59" s="206">
        <f t="shared" si="3"/>
        <v>0</v>
      </c>
      <c r="O59" s="206">
        <f t="shared" si="4"/>
        <v>0</v>
      </c>
      <c r="P59" s="205">
        <f>SUM(Q59:R59)</f>
        <v>0</v>
      </c>
      <c r="Q59" s="194"/>
      <c r="R59" s="194"/>
      <c r="S59" s="205">
        <f>SUM(T59:U59)</f>
        <v>0</v>
      </c>
      <c r="T59" s="194"/>
      <c r="U59" s="194"/>
      <c r="V59" s="207"/>
    </row>
    <row r="60" spans="1:22" ht="36" customHeight="1">
      <c r="A60" s="13">
        <v>1220</v>
      </c>
      <c r="B60" s="254" t="s">
        <v>330</v>
      </c>
      <c r="C60" s="49"/>
      <c r="D60" s="205">
        <f>SUM(E60:F60)</f>
        <v>0</v>
      </c>
      <c r="E60" s="194">
        <f>SUM(E61)</f>
        <v>0</v>
      </c>
      <c r="F60" s="194">
        <f>SUM(F61)</f>
        <v>0</v>
      </c>
      <c r="G60" s="205">
        <f>SUM(H60:I60)</f>
        <v>0</v>
      </c>
      <c r="H60" s="194">
        <f>SUM(H61)</f>
        <v>0</v>
      </c>
      <c r="I60" s="194">
        <f>SUM(I61)</f>
        <v>0</v>
      </c>
      <c r="J60" s="205">
        <f>SUM(K60:L60)</f>
        <v>0</v>
      </c>
      <c r="K60" s="194">
        <f>SUM(K61)</f>
        <v>0</v>
      </c>
      <c r="L60" s="194">
        <f>SUM(L61)</f>
        <v>0</v>
      </c>
      <c r="M60" s="206">
        <f t="shared" si="2"/>
        <v>0</v>
      </c>
      <c r="N60" s="206">
        <f t="shared" si="3"/>
        <v>0</v>
      </c>
      <c r="O60" s="206">
        <f t="shared" si="4"/>
        <v>0</v>
      </c>
      <c r="P60" s="205">
        <f>SUM(Q60:R60)</f>
        <v>0</v>
      </c>
      <c r="Q60" s="194">
        <f>SUM(Q61)</f>
        <v>0</v>
      </c>
      <c r="R60" s="194">
        <f>SUM(R61)</f>
        <v>0</v>
      </c>
      <c r="S60" s="205">
        <f>SUM(T60:U60)</f>
        <v>0</v>
      </c>
      <c r="T60" s="194">
        <f>SUM(T61)</f>
        <v>0</v>
      </c>
      <c r="U60" s="194">
        <f>SUM(U61)</f>
        <v>0</v>
      </c>
      <c r="V60" s="207"/>
    </row>
    <row r="61" spans="1:22" ht="48.75" customHeight="1">
      <c r="A61" s="49">
        <v>1221</v>
      </c>
      <c r="B61" s="255" t="s">
        <v>331</v>
      </c>
      <c r="C61" s="49"/>
      <c r="D61" s="205">
        <f>SUM(E61:F61)</f>
        <v>0</v>
      </c>
      <c r="E61" s="194"/>
      <c r="F61" s="194"/>
      <c r="G61" s="205">
        <f>SUM(H61:I61)</f>
        <v>0</v>
      </c>
      <c r="H61" s="194"/>
      <c r="I61" s="194"/>
      <c r="J61" s="205">
        <f>SUM(K61:L61)</f>
        <v>0</v>
      </c>
      <c r="K61" s="194"/>
      <c r="L61" s="194"/>
      <c r="M61" s="206">
        <f t="shared" si="2"/>
        <v>0</v>
      </c>
      <c r="N61" s="206">
        <f t="shared" si="3"/>
        <v>0</v>
      </c>
      <c r="O61" s="206">
        <f t="shared" si="4"/>
        <v>0</v>
      </c>
      <c r="P61" s="205">
        <f>SUM(Q61:R61)</f>
        <v>0</v>
      </c>
      <c r="Q61" s="194"/>
      <c r="R61" s="194"/>
      <c r="S61" s="205">
        <f>SUM(T61:U61)</f>
        <v>0</v>
      </c>
      <c r="T61" s="194"/>
      <c r="U61" s="194"/>
      <c r="V61" s="207"/>
    </row>
    <row r="62" spans="1:22" ht="46.5" customHeight="1">
      <c r="A62" s="51" t="s">
        <v>76</v>
      </c>
      <c r="B62" s="254" t="s">
        <v>1067</v>
      </c>
      <c r="C62" s="51" t="s">
        <v>78</v>
      </c>
      <c r="D62" s="205">
        <f t="shared" si="1"/>
        <v>0</v>
      </c>
      <c r="E62" s="205">
        <f>SUM(E64)</f>
        <v>0</v>
      </c>
      <c r="F62" s="205">
        <f>SUM(F64)</f>
        <v>0</v>
      </c>
      <c r="G62" s="205">
        <f>SUM(H62:I62)</f>
        <v>0</v>
      </c>
      <c r="H62" s="205">
        <f>SUM(H64)</f>
        <v>0</v>
      </c>
      <c r="I62" s="205">
        <f>SUM(I64)</f>
        <v>0</v>
      </c>
      <c r="J62" s="205">
        <f>SUM(K62:L62)</f>
        <v>0</v>
      </c>
      <c r="K62" s="205">
        <f>SUM(K64)</f>
        <v>0</v>
      </c>
      <c r="L62" s="205">
        <f>SUM(L64)</f>
        <v>0</v>
      </c>
      <c r="M62" s="206">
        <f t="shared" si="2"/>
        <v>0</v>
      </c>
      <c r="N62" s="206">
        <f t="shared" si="3"/>
        <v>0</v>
      </c>
      <c r="O62" s="206">
        <f t="shared" si="4"/>
        <v>0</v>
      </c>
      <c r="P62" s="205">
        <f>SUM(Q62:R62)</f>
        <v>0</v>
      </c>
      <c r="Q62" s="205">
        <f>SUM(Q64)</f>
        <v>0</v>
      </c>
      <c r="R62" s="205">
        <f>SUM(R64)</f>
        <v>0</v>
      </c>
      <c r="S62" s="205">
        <f>SUM(T62:U62)</f>
        <v>0</v>
      </c>
      <c r="T62" s="205">
        <f>SUM(T64)</f>
        <v>0</v>
      </c>
      <c r="U62" s="205">
        <f>SUM(U64)</f>
        <v>0</v>
      </c>
      <c r="V62" s="207"/>
    </row>
    <row r="63" spans="1:22" ht="16.5" customHeight="1">
      <c r="A63" s="49"/>
      <c r="B63" s="255" t="s">
        <v>356</v>
      </c>
      <c r="C63" s="49"/>
      <c r="D63" s="205"/>
      <c r="E63" s="194"/>
      <c r="F63" s="194"/>
      <c r="G63" s="205"/>
      <c r="H63" s="194"/>
      <c r="I63" s="194"/>
      <c r="J63" s="205"/>
      <c r="K63" s="194"/>
      <c r="L63" s="194"/>
      <c r="M63" s="206"/>
      <c r="N63" s="206"/>
      <c r="O63" s="206"/>
      <c r="P63" s="205"/>
      <c r="Q63" s="194"/>
      <c r="R63" s="194"/>
      <c r="S63" s="205"/>
      <c r="T63" s="194"/>
      <c r="U63" s="194"/>
      <c r="V63" s="207"/>
    </row>
    <row r="64" spans="1:22" ht="52.5" customHeight="1">
      <c r="A64" s="49" t="s">
        <v>79</v>
      </c>
      <c r="B64" s="255" t="s">
        <v>1105</v>
      </c>
      <c r="C64" s="49"/>
      <c r="D64" s="205">
        <f t="shared" si="1"/>
        <v>0</v>
      </c>
      <c r="E64" s="194"/>
      <c r="F64" s="194"/>
      <c r="G64" s="205">
        <f>SUM(H64:I64)</f>
        <v>0</v>
      </c>
      <c r="H64" s="194"/>
      <c r="I64" s="194"/>
      <c r="J64" s="205">
        <f>SUM(K64:L64)</f>
        <v>0</v>
      </c>
      <c r="K64" s="194"/>
      <c r="L64" s="194"/>
      <c r="M64" s="206">
        <f t="shared" si="2"/>
        <v>0</v>
      </c>
      <c r="N64" s="206">
        <f t="shared" si="3"/>
        <v>0</v>
      </c>
      <c r="O64" s="206">
        <f t="shared" si="4"/>
        <v>0</v>
      </c>
      <c r="P64" s="205">
        <f>SUM(Q64:R64)</f>
        <v>0</v>
      </c>
      <c r="Q64" s="194"/>
      <c r="R64" s="194"/>
      <c r="S64" s="205">
        <f>SUM(T64:U64)</f>
        <v>0</v>
      </c>
      <c r="T64" s="194"/>
      <c r="U64" s="194"/>
      <c r="V64" s="207"/>
    </row>
    <row r="65" spans="1:22" ht="45.75" customHeight="1">
      <c r="A65" s="51" t="s">
        <v>81</v>
      </c>
      <c r="B65" s="254" t="s">
        <v>1068</v>
      </c>
      <c r="C65" s="51" t="s">
        <v>83</v>
      </c>
      <c r="D65" s="205">
        <f t="shared" si="1"/>
        <v>72247.5</v>
      </c>
      <c r="E65" s="205">
        <f>SUM(E67)</f>
        <v>0</v>
      </c>
      <c r="F65" s="205">
        <f>SUM(F67)</f>
        <v>72247.5</v>
      </c>
      <c r="G65" s="205">
        <f>SUM(H65:I65)</f>
        <v>0</v>
      </c>
      <c r="H65" s="205">
        <f>SUM(H67)</f>
        <v>0</v>
      </c>
      <c r="I65" s="205">
        <f>SUM(I67)</f>
        <v>0</v>
      </c>
      <c r="J65" s="205">
        <f>SUM(K65:L65)</f>
        <v>0</v>
      </c>
      <c r="K65" s="205">
        <f>SUM(K67)</f>
        <v>0</v>
      </c>
      <c r="L65" s="205">
        <f>SUM(L67)</f>
        <v>0</v>
      </c>
      <c r="M65" s="206">
        <f t="shared" si="2"/>
        <v>0</v>
      </c>
      <c r="N65" s="206">
        <f t="shared" si="3"/>
        <v>0</v>
      </c>
      <c r="O65" s="206">
        <f t="shared" si="4"/>
        <v>0</v>
      </c>
      <c r="P65" s="205">
        <f>SUM(Q65:R65)</f>
        <v>0</v>
      </c>
      <c r="Q65" s="205">
        <f>SUM(Q67)</f>
        <v>0</v>
      </c>
      <c r="R65" s="205">
        <f>SUM(R67)</f>
        <v>0</v>
      </c>
      <c r="S65" s="205">
        <f>SUM(T65:U65)</f>
        <v>0</v>
      </c>
      <c r="T65" s="205">
        <f>SUM(T67)</f>
        <v>0</v>
      </c>
      <c r="U65" s="205">
        <f>SUM(U67)</f>
        <v>0</v>
      </c>
      <c r="V65" s="207"/>
    </row>
    <row r="66" spans="1:22" ht="12.75" customHeight="1">
      <c r="A66" s="49"/>
      <c r="B66" s="255" t="s">
        <v>356</v>
      </c>
      <c r="C66" s="49"/>
      <c r="D66" s="205"/>
      <c r="E66" s="194"/>
      <c r="F66" s="194"/>
      <c r="G66" s="205"/>
      <c r="H66" s="194"/>
      <c r="I66" s="194"/>
      <c r="J66" s="205"/>
      <c r="K66" s="194"/>
      <c r="L66" s="194"/>
      <c r="M66" s="206"/>
      <c r="N66" s="206"/>
      <c r="O66" s="206"/>
      <c r="P66" s="205"/>
      <c r="Q66" s="194"/>
      <c r="R66" s="194"/>
      <c r="S66" s="205"/>
      <c r="T66" s="194"/>
      <c r="U66" s="194"/>
      <c r="V66" s="207"/>
    </row>
    <row r="67" spans="1:22" ht="46.5" customHeight="1">
      <c r="A67" s="49" t="s">
        <v>84</v>
      </c>
      <c r="B67" s="255" t="s">
        <v>1106</v>
      </c>
      <c r="C67" s="49" t="s">
        <v>9</v>
      </c>
      <c r="D67" s="205">
        <f t="shared" si="1"/>
        <v>72247.5</v>
      </c>
      <c r="E67" s="194"/>
      <c r="F67" s="194">
        <v>72247.5</v>
      </c>
      <c r="G67" s="205">
        <f>SUM(H67:I67)</f>
        <v>0</v>
      </c>
      <c r="H67" s="194"/>
      <c r="I67" s="194"/>
      <c r="J67" s="205">
        <f>SUM(K67:L67)</f>
        <v>0</v>
      </c>
      <c r="K67" s="194"/>
      <c r="L67" s="194"/>
      <c r="M67" s="206">
        <f t="shared" si="2"/>
        <v>0</v>
      </c>
      <c r="N67" s="206">
        <f t="shared" si="3"/>
        <v>0</v>
      </c>
      <c r="O67" s="206">
        <f t="shared" si="4"/>
        <v>0</v>
      </c>
      <c r="P67" s="205">
        <f>SUM(Q67:R67)</f>
        <v>0</v>
      </c>
      <c r="Q67" s="194"/>
      <c r="R67" s="194"/>
      <c r="S67" s="205">
        <f>SUM(T67:U67)</f>
        <v>0</v>
      </c>
      <c r="T67" s="194"/>
      <c r="U67" s="194"/>
      <c r="V67" s="207"/>
    </row>
    <row r="68" spans="1:22" ht="66.75" customHeight="1">
      <c r="A68" s="51" t="s">
        <v>86</v>
      </c>
      <c r="B68" s="254" t="s">
        <v>1069</v>
      </c>
      <c r="C68" s="51" t="s">
        <v>88</v>
      </c>
      <c r="D68" s="205">
        <f t="shared" si="1"/>
        <v>2797751.057</v>
      </c>
      <c r="E68" s="205">
        <f>SUM(E70+E71+E74+E75)</f>
        <v>2797751.057</v>
      </c>
      <c r="F68" s="205">
        <f>SUM(F70+F71+F74+F75)</f>
        <v>0</v>
      </c>
      <c r="G68" s="205">
        <f>SUM(H68:I68)</f>
        <v>2589174.7000000002</v>
      </c>
      <c r="H68" s="205">
        <f>SUM(H70+H71+H74+H75)</f>
        <v>2589174.7000000002</v>
      </c>
      <c r="I68" s="205">
        <f>SUM(I70+I71+I74+I75)</f>
        <v>0</v>
      </c>
      <c r="J68" s="205">
        <f>SUM(K68:L68)</f>
        <v>2663809</v>
      </c>
      <c r="K68" s="205">
        <f>SUM(K70+K71+K74+K75)</f>
        <v>2663809</v>
      </c>
      <c r="L68" s="205">
        <f>SUM(L70+L71+L74+L75)</f>
        <v>0</v>
      </c>
      <c r="M68" s="206">
        <f t="shared" si="2"/>
        <v>74634.299999999814</v>
      </c>
      <c r="N68" s="206">
        <f t="shared" si="3"/>
        <v>74634.299999999814</v>
      </c>
      <c r="O68" s="206">
        <f t="shared" si="4"/>
        <v>0</v>
      </c>
      <c r="P68" s="205">
        <f>SUM(Q68:R68)</f>
        <v>2663809</v>
      </c>
      <c r="Q68" s="205">
        <f>SUM(Q70+Q71+Q74+Q75)</f>
        <v>2663809</v>
      </c>
      <c r="R68" s="205">
        <f>SUM(R70+R71+R74+R75)</f>
        <v>0</v>
      </c>
      <c r="S68" s="205">
        <f>SUM(T68:U68)</f>
        <v>2663809</v>
      </c>
      <c r="T68" s="205">
        <f>SUM(T70+T71+T74+T75)</f>
        <v>2663809</v>
      </c>
      <c r="U68" s="205">
        <f>SUM(U70+U71+U74+U75)</f>
        <v>0</v>
      </c>
      <c r="V68" s="207"/>
    </row>
    <row r="69" spans="1:22" ht="12.75" customHeight="1">
      <c r="A69" s="49"/>
      <c r="B69" s="255" t="s">
        <v>356</v>
      </c>
      <c r="C69" s="49"/>
      <c r="D69" s="205"/>
      <c r="E69" s="194"/>
      <c r="F69" s="194"/>
      <c r="G69" s="205"/>
      <c r="H69" s="194"/>
      <c r="I69" s="194"/>
      <c r="J69" s="205"/>
      <c r="K69" s="194"/>
      <c r="L69" s="194"/>
      <c r="M69" s="206"/>
      <c r="N69" s="206"/>
      <c r="O69" s="206"/>
      <c r="P69" s="205"/>
      <c r="Q69" s="194"/>
      <c r="R69" s="194"/>
      <c r="S69" s="205"/>
      <c r="T69" s="194"/>
      <c r="U69" s="194"/>
      <c r="V69" s="207"/>
    </row>
    <row r="70" spans="1:22" ht="41.25" customHeight="1">
      <c r="A70" s="49" t="s">
        <v>89</v>
      </c>
      <c r="B70" s="255" t="s">
        <v>1107</v>
      </c>
      <c r="C70" s="49" t="s">
        <v>9</v>
      </c>
      <c r="D70" s="205">
        <f t="shared" si="1"/>
        <v>2796598.1</v>
      </c>
      <c r="E70" s="194">
        <v>2796598.1</v>
      </c>
      <c r="F70" s="194"/>
      <c r="G70" s="205">
        <f t="shared" ref="G70:G76" si="14">SUM(H70:I70)</f>
        <v>2588469.7000000002</v>
      </c>
      <c r="H70" s="194">
        <v>2588469.7000000002</v>
      </c>
      <c r="I70" s="194"/>
      <c r="J70" s="205">
        <f t="shared" ref="J70:J76" si="15">SUM(K70:L70)</f>
        <v>2663809</v>
      </c>
      <c r="K70" s="194">
        <v>2663809</v>
      </c>
      <c r="L70" s="193"/>
      <c r="M70" s="206">
        <f t="shared" si="2"/>
        <v>75339.299999999814</v>
      </c>
      <c r="N70" s="206">
        <f t="shared" si="3"/>
        <v>75339.299999999814</v>
      </c>
      <c r="O70" s="206">
        <f t="shared" si="4"/>
        <v>0</v>
      </c>
      <c r="P70" s="205">
        <f t="shared" ref="P70:P76" si="16">SUM(Q70:R70)</f>
        <v>2663809</v>
      </c>
      <c r="Q70" s="194">
        <v>2663809</v>
      </c>
      <c r="R70" s="194"/>
      <c r="S70" s="205">
        <f t="shared" ref="S70:S76" si="17">SUM(T70:U70)</f>
        <v>2663809</v>
      </c>
      <c r="T70" s="194">
        <v>2663809</v>
      </c>
      <c r="U70" s="194"/>
      <c r="V70" s="207"/>
    </row>
    <row r="71" spans="1:22" ht="41.25" customHeight="1">
      <c r="A71" s="51">
        <v>1252</v>
      </c>
      <c r="B71" s="254" t="s">
        <v>329</v>
      </c>
      <c r="C71" s="49"/>
      <c r="D71" s="205">
        <f t="shared" si="1"/>
        <v>0</v>
      </c>
      <c r="E71" s="205">
        <f>SUM(E72:E73)</f>
        <v>0</v>
      </c>
      <c r="F71" s="205">
        <f>SUM(F72:F73)</f>
        <v>0</v>
      </c>
      <c r="G71" s="205">
        <f t="shared" si="14"/>
        <v>0</v>
      </c>
      <c r="H71" s="205">
        <f>SUM(H72:H73)</f>
        <v>0</v>
      </c>
      <c r="I71" s="205">
        <f>SUM(I72:I73)</f>
        <v>0</v>
      </c>
      <c r="J71" s="205">
        <f t="shared" si="15"/>
        <v>0</v>
      </c>
      <c r="K71" s="205">
        <f>SUM(K72:K73)</f>
        <v>0</v>
      </c>
      <c r="L71" s="205">
        <f>SUM(L72:L73)</f>
        <v>0</v>
      </c>
      <c r="M71" s="206">
        <f t="shared" si="2"/>
        <v>0</v>
      </c>
      <c r="N71" s="206">
        <f t="shared" si="3"/>
        <v>0</v>
      </c>
      <c r="O71" s="206">
        <f t="shared" si="4"/>
        <v>0</v>
      </c>
      <c r="P71" s="205">
        <f t="shared" si="16"/>
        <v>0</v>
      </c>
      <c r="Q71" s="205">
        <f>SUM(Q72:Q73)</f>
        <v>0</v>
      </c>
      <c r="R71" s="205">
        <f>SUM(R72:R73)</f>
        <v>0</v>
      </c>
      <c r="S71" s="205">
        <f t="shared" si="17"/>
        <v>0</v>
      </c>
      <c r="T71" s="205">
        <f>SUM(T72:T73)</f>
        <v>0</v>
      </c>
      <c r="U71" s="205">
        <f>SUM(U72:U73)</f>
        <v>0</v>
      </c>
      <c r="V71" s="207"/>
    </row>
    <row r="72" spans="1:22" ht="47.25" customHeight="1">
      <c r="A72" s="49">
        <v>1253</v>
      </c>
      <c r="B72" s="255" t="s">
        <v>327</v>
      </c>
      <c r="C72" s="49"/>
      <c r="D72" s="205">
        <f t="shared" si="1"/>
        <v>0</v>
      </c>
      <c r="E72" s="194"/>
      <c r="F72" s="194"/>
      <c r="G72" s="205">
        <f t="shared" si="14"/>
        <v>0</v>
      </c>
      <c r="H72" s="194"/>
      <c r="I72" s="194"/>
      <c r="J72" s="205">
        <f t="shared" si="15"/>
        <v>0</v>
      </c>
      <c r="K72" s="194"/>
      <c r="L72" s="194"/>
      <c r="M72" s="206">
        <f t="shared" si="2"/>
        <v>0</v>
      </c>
      <c r="N72" s="206">
        <f t="shared" si="3"/>
        <v>0</v>
      </c>
      <c r="O72" s="206">
        <f t="shared" si="4"/>
        <v>0</v>
      </c>
      <c r="P72" s="205">
        <f t="shared" si="16"/>
        <v>0</v>
      </c>
      <c r="Q72" s="194"/>
      <c r="R72" s="194"/>
      <c r="S72" s="205">
        <f t="shared" si="17"/>
        <v>0</v>
      </c>
      <c r="T72" s="194"/>
      <c r="U72" s="194"/>
      <c r="V72" s="207"/>
    </row>
    <row r="73" spans="1:22" ht="23.25" customHeight="1">
      <c r="A73" s="49">
        <v>1254</v>
      </c>
      <c r="B73" s="64" t="s">
        <v>328</v>
      </c>
      <c r="C73" s="49"/>
      <c r="D73" s="205">
        <f t="shared" si="1"/>
        <v>0</v>
      </c>
      <c r="E73" s="194"/>
      <c r="F73" s="194"/>
      <c r="G73" s="205">
        <f t="shared" si="14"/>
        <v>0</v>
      </c>
      <c r="H73" s="194"/>
      <c r="I73" s="194"/>
      <c r="J73" s="205">
        <f t="shared" si="15"/>
        <v>0</v>
      </c>
      <c r="K73" s="194"/>
      <c r="L73" s="194"/>
      <c r="M73" s="206">
        <f t="shared" si="2"/>
        <v>0</v>
      </c>
      <c r="N73" s="206">
        <f t="shared" si="3"/>
        <v>0</v>
      </c>
      <c r="O73" s="206">
        <f t="shared" si="4"/>
        <v>0</v>
      </c>
      <c r="P73" s="205">
        <f t="shared" si="16"/>
        <v>0</v>
      </c>
      <c r="Q73" s="194"/>
      <c r="R73" s="194"/>
      <c r="S73" s="205">
        <f t="shared" si="17"/>
        <v>0</v>
      </c>
      <c r="T73" s="194"/>
      <c r="U73" s="194"/>
      <c r="V73" s="207"/>
    </row>
    <row r="74" spans="1:22" ht="28.5" customHeight="1">
      <c r="A74" s="49" t="s">
        <v>91</v>
      </c>
      <c r="B74" s="255" t="s">
        <v>1038</v>
      </c>
      <c r="C74" s="49" t="s">
        <v>9</v>
      </c>
      <c r="D74" s="205">
        <f t="shared" si="1"/>
        <v>1152.9570000000001</v>
      </c>
      <c r="E74" s="194">
        <v>1152.9570000000001</v>
      </c>
      <c r="F74" s="194"/>
      <c r="G74" s="205">
        <f t="shared" si="14"/>
        <v>705</v>
      </c>
      <c r="H74" s="194">
        <v>705</v>
      </c>
      <c r="I74" s="194"/>
      <c r="J74" s="205">
        <f t="shared" si="15"/>
        <v>0</v>
      </c>
      <c r="K74" s="194"/>
      <c r="L74" s="194"/>
      <c r="M74" s="206">
        <f t="shared" si="2"/>
        <v>-705</v>
      </c>
      <c r="N74" s="206">
        <f t="shared" si="3"/>
        <v>-705</v>
      </c>
      <c r="O74" s="206">
        <f t="shared" si="4"/>
        <v>0</v>
      </c>
      <c r="P74" s="205">
        <f t="shared" si="16"/>
        <v>0</v>
      </c>
      <c r="Q74" s="194"/>
      <c r="R74" s="194"/>
      <c r="S74" s="205">
        <f t="shared" si="17"/>
        <v>0</v>
      </c>
      <c r="T74" s="194"/>
      <c r="U74" s="194"/>
      <c r="V74" s="207"/>
    </row>
    <row r="75" spans="1:22" ht="42" customHeight="1">
      <c r="A75" s="49">
        <v>1256</v>
      </c>
      <c r="B75" s="255" t="s">
        <v>326</v>
      </c>
      <c r="C75" s="49"/>
      <c r="D75" s="205">
        <f t="shared" si="1"/>
        <v>0</v>
      </c>
      <c r="E75" s="194"/>
      <c r="F75" s="194"/>
      <c r="G75" s="205">
        <f t="shared" si="14"/>
        <v>0</v>
      </c>
      <c r="H75" s="194"/>
      <c r="I75" s="194"/>
      <c r="J75" s="205">
        <f t="shared" si="15"/>
        <v>0</v>
      </c>
      <c r="K75" s="194"/>
      <c r="L75" s="194"/>
      <c r="M75" s="206">
        <f t="shared" si="2"/>
        <v>0</v>
      </c>
      <c r="N75" s="206">
        <f t="shared" si="3"/>
        <v>0</v>
      </c>
      <c r="O75" s="206">
        <f t="shared" si="4"/>
        <v>0</v>
      </c>
      <c r="P75" s="205">
        <f t="shared" si="16"/>
        <v>0</v>
      </c>
      <c r="Q75" s="194"/>
      <c r="R75" s="194"/>
      <c r="S75" s="205">
        <f t="shared" si="17"/>
        <v>0</v>
      </c>
      <c r="T75" s="194"/>
      <c r="U75" s="194"/>
      <c r="V75" s="207"/>
    </row>
    <row r="76" spans="1:22" ht="52.5" customHeight="1">
      <c r="A76" s="51" t="s">
        <v>93</v>
      </c>
      <c r="B76" s="254" t="s">
        <v>1070</v>
      </c>
      <c r="C76" s="51" t="s">
        <v>95</v>
      </c>
      <c r="D76" s="205">
        <f t="shared" si="1"/>
        <v>165566.736</v>
      </c>
      <c r="E76" s="205">
        <f>SUM(E78:E79)</f>
        <v>0</v>
      </c>
      <c r="F76" s="205">
        <f>SUM(F78:F79)</f>
        <v>165566.736</v>
      </c>
      <c r="G76" s="205">
        <f t="shared" si="14"/>
        <v>1421326.6</v>
      </c>
      <c r="H76" s="205">
        <f>SUM(H78:H79)</f>
        <v>0</v>
      </c>
      <c r="I76" s="205">
        <f>SUM(I78:I79)</f>
        <v>1421326.6</v>
      </c>
      <c r="J76" s="205">
        <f t="shared" si="15"/>
        <v>420223.85599999997</v>
      </c>
      <c r="K76" s="205">
        <f>SUM(K78:K79)</f>
        <v>0</v>
      </c>
      <c r="L76" s="205">
        <f>SUM(L78:L79)</f>
        <v>420223.85599999997</v>
      </c>
      <c r="M76" s="206">
        <f t="shared" si="2"/>
        <v>-1001102.7440000002</v>
      </c>
      <c r="N76" s="206">
        <f t="shared" si="3"/>
        <v>0</v>
      </c>
      <c r="O76" s="206">
        <f t="shared" si="4"/>
        <v>-1001102.7440000002</v>
      </c>
      <c r="P76" s="205">
        <f t="shared" si="16"/>
        <v>791915.85</v>
      </c>
      <c r="Q76" s="205">
        <f>SUM(Q78:Q79)</f>
        <v>0</v>
      </c>
      <c r="R76" s="205">
        <f>SUM(R78:R79)</f>
        <v>791915.85</v>
      </c>
      <c r="S76" s="205">
        <f t="shared" si="17"/>
        <v>800000</v>
      </c>
      <c r="T76" s="205">
        <f>SUM(T78:T79)</f>
        <v>0</v>
      </c>
      <c r="U76" s="205">
        <f>SUM(U78:U79)</f>
        <v>800000</v>
      </c>
      <c r="V76" s="207"/>
    </row>
    <row r="77" spans="1:22" ht="12.75" customHeight="1">
      <c r="A77" s="49"/>
      <c r="B77" s="255" t="s">
        <v>356</v>
      </c>
      <c r="C77" s="49"/>
      <c r="D77" s="205"/>
      <c r="E77" s="194"/>
      <c r="F77" s="194"/>
      <c r="G77" s="205"/>
      <c r="H77" s="194"/>
      <c r="I77" s="194"/>
      <c r="J77" s="205"/>
      <c r="K77" s="194"/>
      <c r="L77" s="194"/>
      <c r="M77" s="206"/>
      <c r="N77" s="206"/>
      <c r="O77" s="206"/>
      <c r="P77" s="205"/>
      <c r="Q77" s="194"/>
      <c r="R77" s="194"/>
      <c r="S77" s="205"/>
      <c r="T77" s="194"/>
      <c r="U77" s="194"/>
      <c r="V77" s="207"/>
    </row>
    <row r="78" spans="1:22" ht="36" customHeight="1">
      <c r="A78" s="49" t="s">
        <v>96</v>
      </c>
      <c r="B78" s="255" t="s">
        <v>1108</v>
      </c>
      <c r="C78" s="49" t="s">
        <v>9</v>
      </c>
      <c r="D78" s="205">
        <f t="shared" si="1"/>
        <v>165566.736</v>
      </c>
      <c r="E78" s="194"/>
      <c r="F78" s="194">
        <v>165566.736</v>
      </c>
      <c r="G78" s="205">
        <f>SUM(H78:I78)</f>
        <v>1421326.6</v>
      </c>
      <c r="H78" s="194"/>
      <c r="I78" s="194">
        <v>1421326.6</v>
      </c>
      <c r="J78" s="205">
        <f>SUM(K78:L78)</f>
        <v>420223.85599999997</v>
      </c>
      <c r="K78" s="194"/>
      <c r="L78" s="194">
        <f>95832.945+63888.63+42945.579+59997.152+55484.55+94500+7575</f>
        <v>420223.85599999997</v>
      </c>
      <c r="M78" s="206">
        <f t="shared" ref="M78:M140" si="18">J78-G78</f>
        <v>-1001102.7440000002</v>
      </c>
      <c r="N78" s="206">
        <f t="shared" ref="N78:N140" si="19">K78-H78</f>
        <v>0</v>
      </c>
      <c r="O78" s="206">
        <f t="shared" ref="O78:O140" si="20">L78-I78</f>
        <v>-1001102.7440000002</v>
      </c>
      <c r="P78" s="205">
        <f>SUM(Q78:R78)</f>
        <v>791915.85</v>
      </c>
      <c r="Q78" s="194"/>
      <c r="R78" s="194">
        <f>706681.35+85234.5</f>
        <v>791915.85</v>
      </c>
      <c r="S78" s="205">
        <f>SUM(T78:U78)</f>
        <v>800000</v>
      </c>
      <c r="T78" s="194"/>
      <c r="U78" s="194">
        <v>800000</v>
      </c>
      <c r="V78" s="207"/>
    </row>
    <row r="79" spans="1:22" ht="36" customHeight="1">
      <c r="A79" s="49">
        <v>1262</v>
      </c>
      <c r="B79" s="255" t="s">
        <v>325</v>
      </c>
      <c r="C79" s="49"/>
      <c r="D79" s="205">
        <f t="shared" si="1"/>
        <v>0</v>
      </c>
      <c r="E79" s="194"/>
      <c r="F79" s="194"/>
      <c r="G79" s="205">
        <f>SUM(H79:I79)</f>
        <v>0</v>
      </c>
      <c r="H79" s="194"/>
      <c r="I79" s="194"/>
      <c r="J79" s="205">
        <f>SUM(K79:L79)</f>
        <v>0</v>
      </c>
      <c r="K79" s="194"/>
      <c r="L79" s="194"/>
      <c r="M79" s="206">
        <f t="shared" si="18"/>
        <v>0</v>
      </c>
      <c r="N79" s="206">
        <f t="shared" si="19"/>
        <v>0</v>
      </c>
      <c r="O79" s="206">
        <f t="shared" si="20"/>
        <v>0</v>
      </c>
      <c r="P79" s="205">
        <f>SUM(Q79:R79)</f>
        <v>0</v>
      </c>
      <c r="Q79" s="194"/>
      <c r="R79" s="194"/>
      <c r="S79" s="205">
        <f>SUM(T79:U79)</f>
        <v>0</v>
      </c>
      <c r="T79" s="194"/>
      <c r="U79" s="194"/>
      <c r="V79" s="207"/>
    </row>
    <row r="80" spans="1:22" ht="69" customHeight="1">
      <c r="A80" s="51" t="s">
        <v>98</v>
      </c>
      <c r="B80" s="254" t="s">
        <v>1039</v>
      </c>
      <c r="C80" s="51" t="s">
        <v>100</v>
      </c>
      <c r="D80" s="205">
        <f t="shared" ref="D80:U80" si="21">SUM(D82+D84+D87+D93+D98+D124+D128+D132+D136)</f>
        <v>714638.69939999992</v>
      </c>
      <c r="E80" s="205">
        <f t="shared" si="21"/>
        <v>714638.69939999992</v>
      </c>
      <c r="F80" s="205">
        <f t="shared" si="21"/>
        <v>300000</v>
      </c>
      <c r="G80" s="205">
        <f t="shared" si="21"/>
        <v>718966.3</v>
      </c>
      <c r="H80" s="205">
        <f t="shared" si="21"/>
        <v>718966.3</v>
      </c>
      <c r="I80" s="205">
        <f t="shared" si="21"/>
        <v>346884.7</v>
      </c>
      <c r="J80" s="205">
        <f t="shared" si="21"/>
        <v>737596.72100000002</v>
      </c>
      <c r="K80" s="205">
        <f t="shared" si="21"/>
        <v>737596.72100000002</v>
      </c>
      <c r="L80" s="205">
        <f t="shared" si="21"/>
        <v>483758.6</v>
      </c>
      <c r="M80" s="205">
        <f t="shared" si="21"/>
        <v>18630.421000000002</v>
      </c>
      <c r="N80" s="205">
        <f t="shared" si="21"/>
        <v>18630.421000000002</v>
      </c>
      <c r="O80" s="205">
        <f t="shared" si="21"/>
        <v>136873.89999999997</v>
      </c>
      <c r="P80" s="205">
        <f t="shared" si="21"/>
        <v>741905.33600000001</v>
      </c>
      <c r="Q80" s="205">
        <f t="shared" si="21"/>
        <v>741905.33600000001</v>
      </c>
      <c r="R80" s="205">
        <f t="shared" si="21"/>
        <v>500395</v>
      </c>
      <c r="S80" s="205">
        <f t="shared" si="21"/>
        <v>746905.33600000001</v>
      </c>
      <c r="T80" s="205">
        <f t="shared" si="21"/>
        <v>746905.33600000001</v>
      </c>
      <c r="U80" s="205">
        <f t="shared" si="21"/>
        <v>517041.2</v>
      </c>
      <c r="V80" s="247"/>
    </row>
    <row r="81" spans="1:22" ht="12.75" customHeight="1">
      <c r="A81" s="49"/>
      <c r="B81" s="255" t="s">
        <v>356</v>
      </c>
      <c r="C81" s="49"/>
      <c r="D81" s="205"/>
      <c r="E81" s="194"/>
      <c r="F81" s="194"/>
      <c r="G81" s="205"/>
      <c r="H81" s="194"/>
      <c r="I81" s="194"/>
      <c r="J81" s="205"/>
      <c r="K81" s="194"/>
      <c r="L81" s="194"/>
      <c r="M81" s="206"/>
      <c r="N81" s="206"/>
      <c r="O81" s="206"/>
      <c r="P81" s="205"/>
      <c r="Q81" s="194"/>
      <c r="R81" s="194"/>
      <c r="S81" s="205"/>
      <c r="T81" s="194"/>
      <c r="U81" s="194"/>
      <c r="V81" s="207"/>
    </row>
    <row r="82" spans="1:22" ht="12.75" customHeight="1">
      <c r="A82" s="51">
        <v>1310</v>
      </c>
      <c r="B82" s="254" t="s">
        <v>323</v>
      </c>
      <c r="C82" s="49"/>
      <c r="D82" s="205">
        <f t="shared" si="1"/>
        <v>0</v>
      </c>
      <c r="E82" s="205">
        <f>SUM(E83)</f>
        <v>0</v>
      </c>
      <c r="F82" s="205">
        <f>SUM(F83)</f>
        <v>0</v>
      </c>
      <c r="G82" s="205">
        <f>SUM(H82:I82)</f>
        <v>0</v>
      </c>
      <c r="H82" s="205">
        <f>SUM(H83)</f>
        <v>0</v>
      </c>
      <c r="I82" s="205">
        <f>SUM(I83)</f>
        <v>0</v>
      </c>
      <c r="J82" s="205">
        <f>SUM(K82:L82)</f>
        <v>0</v>
      </c>
      <c r="K82" s="205">
        <f>SUM(K83)</f>
        <v>0</v>
      </c>
      <c r="L82" s="205">
        <f>SUM(L83)</f>
        <v>0</v>
      </c>
      <c r="M82" s="206">
        <f t="shared" si="18"/>
        <v>0</v>
      </c>
      <c r="N82" s="206">
        <f t="shared" si="19"/>
        <v>0</v>
      </c>
      <c r="O82" s="206">
        <f t="shared" si="20"/>
        <v>0</v>
      </c>
      <c r="P82" s="205">
        <f>SUM(Q82:R82)</f>
        <v>0</v>
      </c>
      <c r="Q82" s="205">
        <f>SUM(Q83)</f>
        <v>0</v>
      </c>
      <c r="R82" s="205">
        <f>SUM(R83)</f>
        <v>0</v>
      </c>
      <c r="S82" s="205">
        <f>SUM(T82:U82)</f>
        <v>0</v>
      </c>
      <c r="T82" s="205">
        <f>SUM(T83)</f>
        <v>0</v>
      </c>
      <c r="U82" s="205">
        <f>SUM(U83)</f>
        <v>0</v>
      </c>
      <c r="V82" s="207"/>
    </row>
    <row r="83" spans="1:22" ht="54" customHeight="1">
      <c r="A83" s="10">
        <v>1311</v>
      </c>
      <c r="B83" s="11" t="s">
        <v>324</v>
      </c>
      <c r="C83" s="49"/>
      <c r="D83" s="205"/>
      <c r="E83" s="194"/>
      <c r="F83" s="194"/>
      <c r="G83" s="205"/>
      <c r="H83" s="194"/>
      <c r="I83" s="194"/>
      <c r="J83" s="205"/>
      <c r="K83" s="194"/>
      <c r="L83" s="194"/>
      <c r="M83" s="206">
        <f t="shared" si="18"/>
        <v>0</v>
      </c>
      <c r="N83" s="206">
        <f t="shared" si="19"/>
        <v>0</v>
      </c>
      <c r="O83" s="206">
        <f t="shared" si="20"/>
        <v>0</v>
      </c>
      <c r="P83" s="205"/>
      <c r="Q83" s="194"/>
      <c r="R83" s="194"/>
      <c r="S83" s="205"/>
      <c r="T83" s="194"/>
      <c r="U83" s="194"/>
      <c r="V83" s="207"/>
    </row>
    <row r="84" spans="1:22" ht="44.25" customHeight="1">
      <c r="A84" s="51" t="s">
        <v>101</v>
      </c>
      <c r="B84" s="254" t="s">
        <v>1040</v>
      </c>
      <c r="C84" s="51" t="s">
        <v>103</v>
      </c>
      <c r="D84" s="205">
        <f t="shared" si="1"/>
        <v>0</v>
      </c>
      <c r="E84" s="205">
        <f>SUM(E86)</f>
        <v>0</v>
      </c>
      <c r="F84" s="205">
        <f>SUM(F86)</f>
        <v>0</v>
      </c>
      <c r="G84" s="205">
        <f>SUM(H84:I84)</f>
        <v>0</v>
      </c>
      <c r="H84" s="205">
        <f>SUM(H86)</f>
        <v>0</v>
      </c>
      <c r="I84" s="205">
        <f>SUM(I86)</f>
        <v>0</v>
      </c>
      <c r="J84" s="205">
        <f>SUM(K84:L84)</f>
        <v>0</v>
      </c>
      <c r="K84" s="205">
        <f>SUM(K86)</f>
        <v>0</v>
      </c>
      <c r="L84" s="205">
        <f>SUM(L86)</f>
        <v>0</v>
      </c>
      <c r="M84" s="206">
        <f t="shared" si="18"/>
        <v>0</v>
      </c>
      <c r="N84" s="206">
        <f t="shared" si="19"/>
        <v>0</v>
      </c>
      <c r="O84" s="206">
        <f t="shared" si="20"/>
        <v>0</v>
      </c>
      <c r="P84" s="205">
        <f>SUM(Q84:R84)</f>
        <v>0</v>
      </c>
      <c r="Q84" s="205">
        <f>SUM(Q86)</f>
        <v>0</v>
      </c>
      <c r="R84" s="205">
        <f>SUM(R86)</f>
        <v>0</v>
      </c>
      <c r="S84" s="205">
        <f>SUM(T84:U84)</f>
        <v>0</v>
      </c>
      <c r="T84" s="205">
        <f>SUM(T86)</f>
        <v>0</v>
      </c>
      <c r="U84" s="205">
        <f>SUM(U86)</f>
        <v>0</v>
      </c>
      <c r="V84" s="207"/>
    </row>
    <row r="85" spans="1:22" ht="18" customHeight="1">
      <c r="A85" s="49"/>
      <c r="B85" s="255" t="s">
        <v>356</v>
      </c>
      <c r="C85" s="49"/>
      <c r="D85" s="205"/>
      <c r="E85" s="194"/>
      <c r="F85" s="194"/>
      <c r="G85" s="205"/>
      <c r="H85" s="194"/>
      <c r="I85" s="194"/>
      <c r="J85" s="205"/>
      <c r="K85" s="194"/>
      <c r="L85" s="194"/>
      <c r="M85" s="206"/>
      <c r="N85" s="206"/>
      <c r="O85" s="206"/>
      <c r="P85" s="205"/>
      <c r="Q85" s="194"/>
      <c r="R85" s="194"/>
      <c r="S85" s="205"/>
      <c r="T85" s="194"/>
      <c r="U85" s="194"/>
      <c r="V85" s="207"/>
    </row>
    <row r="86" spans="1:22" ht="39" customHeight="1">
      <c r="A86" s="49" t="s">
        <v>104</v>
      </c>
      <c r="B86" s="255" t="s">
        <v>1071</v>
      </c>
      <c r="C86" s="49"/>
      <c r="D86" s="205">
        <f t="shared" si="1"/>
        <v>0</v>
      </c>
      <c r="E86" s="194"/>
      <c r="F86" s="194"/>
      <c r="G86" s="205">
        <f>SUM(H86:I86)</f>
        <v>0</v>
      </c>
      <c r="H86" s="194"/>
      <c r="I86" s="194"/>
      <c r="J86" s="205">
        <f>SUM(K86:L86)</f>
        <v>0</v>
      </c>
      <c r="K86" s="194"/>
      <c r="L86" s="194"/>
      <c r="M86" s="206">
        <f t="shared" si="18"/>
        <v>0</v>
      </c>
      <c r="N86" s="206">
        <f t="shared" si="19"/>
        <v>0</v>
      </c>
      <c r="O86" s="206">
        <f t="shared" si="20"/>
        <v>0</v>
      </c>
      <c r="P86" s="205">
        <f>SUM(Q86:R86)</f>
        <v>0</v>
      </c>
      <c r="Q86" s="194"/>
      <c r="R86" s="194"/>
      <c r="S86" s="205">
        <f>SUM(T86:U86)</f>
        <v>0</v>
      </c>
      <c r="T86" s="194"/>
      <c r="U86" s="194"/>
      <c r="V86" s="207"/>
    </row>
    <row r="87" spans="1:22" ht="44.25" customHeight="1">
      <c r="A87" s="51" t="s">
        <v>106</v>
      </c>
      <c r="B87" s="254" t="s">
        <v>1072</v>
      </c>
      <c r="C87" s="51" t="s">
        <v>108</v>
      </c>
      <c r="D87" s="205">
        <f>SUM(E87:F87)</f>
        <v>144827.42600000001</v>
      </c>
      <c r="E87" s="205">
        <f>SUM(E89:E92)</f>
        <v>144827.42600000001</v>
      </c>
      <c r="F87" s="205">
        <f>SUM(F89:F92)</f>
        <v>0</v>
      </c>
      <c r="G87" s="205">
        <f>SUM(H87:I87)</f>
        <v>160056.79999999999</v>
      </c>
      <c r="H87" s="205">
        <f>SUM(H89:H92)</f>
        <v>160056.79999999999</v>
      </c>
      <c r="I87" s="205">
        <f>SUM(I89:I92)</f>
        <v>0</v>
      </c>
      <c r="J87" s="205">
        <f>SUM(K87:L87)</f>
        <v>161886.22099999999</v>
      </c>
      <c r="K87" s="205">
        <f>SUM(K89:K92)</f>
        <v>161886.22099999999</v>
      </c>
      <c r="L87" s="205">
        <f>SUM(L89:L92)</f>
        <v>0</v>
      </c>
      <c r="M87" s="206">
        <f t="shared" si="18"/>
        <v>1829.4210000000021</v>
      </c>
      <c r="N87" s="206">
        <f t="shared" si="19"/>
        <v>1829.4210000000021</v>
      </c>
      <c r="O87" s="206">
        <f t="shared" si="20"/>
        <v>0</v>
      </c>
      <c r="P87" s="205">
        <f>SUM(Q87:R87)</f>
        <v>163070.83600000001</v>
      </c>
      <c r="Q87" s="205">
        <f>SUM(Q89:Q92)</f>
        <v>163070.83600000001</v>
      </c>
      <c r="R87" s="205">
        <f>SUM(R89:R92)</f>
        <v>0</v>
      </c>
      <c r="S87" s="205">
        <f>SUM(T87:U87)</f>
        <v>164970.83600000001</v>
      </c>
      <c r="T87" s="205">
        <f>SUM(T89:T92)</f>
        <v>164970.83600000001</v>
      </c>
      <c r="U87" s="205">
        <f>SUM(U89:U92)</f>
        <v>0</v>
      </c>
      <c r="V87" s="207"/>
    </row>
    <row r="88" spans="1:22" ht="12.75" customHeight="1">
      <c r="A88" s="49"/>
      <c r="B88" s="255" t="s">
        <v>356</v>
      </c>
      <c r="C88" s="49"/>
      <c r="D88" s="205"/>
      <c r="E88" s="194"/>
      <c r="F88" s="194"/>
      <c r="G88" s="205"/>
      <c r="H88" s="194"/>
      <c r="I88" s="194"/>
      <c r="J88" s="205"/>
      <c r="K88" s="194"/>
      <c r="L88" s="194"/>
      <c r="M88" s="206"/>
      <c r="N88" s="206"/>
      <c r="O88" s="206"/>
      <c r="P88" s="205"/>
      <c r="Q88" s="194"/>
      <c r="R88" s="194"/>
      <c r="S88" s="205"/>
      <c r="T88" s="194"/>
      <c r="U88" s="194"/>
      <c r="V88" s="207"/>
    </row>
    <row r="89" spans="1:22" ht="27" customHeight="1">
      <c r="A89" s="49" t="s">
        <v>109</v>
      </c>
      <c r="B89" s="255" t="s">
        <v>1073</v>
      </c>
      <c r="C89" s="49" t="s">
        <v>9</v>
      </c>
      <c r="D89" s="205">
        <f t="shared" si="1"/>
        <v>105503.959</v>
      </c>
      <c r="E89" s="194">
        <v>105503.959</v>
      </c>
      <c r="F89" s="194"/>
      <c r="G89" s="205">
        <f>SUM(H89:I89)</f>
        <v>120644.7</v>
      </c>
      <c r="H89" s="194">
        <v>120644.7</v>
      </c>
      <c r="I89" s="194"/>
      <c r="J89" s="205">
        <f>SUM(K89:L89)</f>
        <v>123635.121</v>
      </c>
      <c r="K89" s="194">
        <v>123635.121</v>
      </c>
      <c r="L89" s="194"/>
      <c r="M89" s="206">
        <f t="shared" si="18"/>
        <v>2990.4210000000021</v>
      </c>
      <c r="N89" s="206">
        <f t="shared" si="19"/>
        <v>2990.4210000000021</v>
      </c>
      <c r="O89" s="206">
        <f t="shared" si="20"/>
        <v>0</v>
      </c>
      <c r="P89" s="205">
        <f>SUM(Q89:R89)</f>
        <v>124770.836</v>
      </c>
      <c r="Q89" s="194">
        <v>124770.836</v>
      </c>
      <c r="R89" s="194"/>
      <c r="S89" s="205">
        <f>SUM(T89:U89)</f>
        <v>126670.836</v>
      </c>
      <c r="T89" s="194">
        <v>126670.836</v>
      </c>
      <c r="U89" s="194"/>
      <c r="V89" s="207"/>
    </row>
    <row r="90" spans="1:22" ht="34.5" customHeight="1">
      <c r="A90" s="49">
        <v>1332</v>
      </c>
      <c r="B90" s="255" t="s">
        <v>322</v>
      </c>
      <c r="C90" s="49"/>
      <c r="D90" s="205">
        <f t="shared" si="1"/>
        <v>0</v>
      </c>
      <c r="E90" s="194">
        <v>0</v>
      </c>
      <c r="F90" s="194"/>
      <c r="G90" s="205">
        <f>SUM(H90:I90)</f>
        <v>0</v>
      </c>
      <c r="H90" s="194">
        <v>0</v>
      </c>
      <c r="I90" s="194"/>
      <c r="J90" s="205">
        <f>SUM(K90:L90)</f>
        <v>0</v>
      </c>
      <c r="K90" s="194"/>
      <c r="L90" s="194"/>
      <c r="M90" s="206">
        <f t="shared" si="18"/>
        <v>0</v>
      </c>
      <c r="N90" s="206">
        <f t="shared" si="19"/>
        <v>0</v>
      </c>
      <c r="O90" s="206">
        <f t="shared" si="20"/>
        <v>0</v>
      </c>
      <c r="P90" s="205">
        <f>SUM(Q90:R90)</f>
        <v>0</v>
      </c>
      <c r="Q90" s="194"/>
      <c r="R90" s="194"/>
      <c r="S90" s="205">
        <f>SUM(T90:U90)</f>
        <v>0</v>
      </c>
      <c r="T90" s="194"/>
      <c r="U90" s="194"/>
      <c r="V90" s="207"/>
    </row>
    <row r="91" spans="1:22" ht="50.25" customHeight="1">
      <c r="A91" s="49" t="s">
        <v>111</v>
      </c>
      <c r="B91" s="255" t="s">
        <v>1074</v>
      </c>
      <c r="C91" s="49" t="s">
        <v>9</v>
      </c>
      <c r="D91" s="205">
        <f t="shared" si="1"/>
        <v>0</v>
      </c>
      <c r="E91" s="194">
        <v>0</v>
      </c>
      <c r="F91" s="194"/>
      <c r="G91" s="205">
        <f>SUM(H91:I91)</f>
        <v>0</v>
      </c>
      <c r="H91" s="194">
        <v>0</v>
      </c>
      <c r="I91" s="194"/>
      <c r="J91" s="205">
        <f>SUM(K91:L91)</f>
        <v>0</v>
      </c>
      <c r="K91" s="194"/>
      <c r="L91" s="194"/>
      <c r="M91" s="206">
        <f t="shared" si="18"/>
        <v>0</v>
      </c>
      <c r="N91" s="206">
        <f t="shared" si="19"/>
        <v>0</v>
      </c>
      <c r="O91" s="206">
        <f t="shared" si="20"/>
        <v>0</v>
      </c>
      <c r="P91" s="205">
        <f>SUM(Q91:R91)</f>
        <v>0</v>
      </c>
      <c r="Q91" s="194"/>
      <c r="R91" s="194"/>
      <c r="S91" s="205">
        <f>SUM(T91:U91)</f>
        <v>0</v>
      </c>
      <c r="T91" s="194"/>
      <c r="U91" s="194"/>
      <c r="V91" s="207"/>
    </row>
    <row r="92" spans="1:22" ht="18" customHeight="1">
      <c r="A92" s="49" t="s">
        <v>113</v>
      </c>
      <c r="B92" s="255" t="s">
        <v>1075</v>
      </c>
      <c r="C92" s="49" t="s">
        <v>9</v>
      </c>
      <c r="D92" s="205">
        <f t="shared" si="1"/>
        <v>39323.466999999997</v>
      </c>
      <c r="E92" s="194">
        <v>39323.466999999997</v>
      </c>
      <c r="F92" s="194"/>
      <c r="G92" s="205">
        <f>SUM(H92:I92)</f>
        <v>39412.1</v>
      </c>
      <c r="H92" s="194">
        <v>39412.1</v>
      </c>
      <c r="I92" s="194"/>
      <c r="J92" s="205">
        <f>SUM(K92:L92)</f>
        <v>38251.1</v>
      </c>
      <c r="K92" s="194">
        <v>38251.1</v>
      </c>
      <c r="L92" s="194"/>
      <c r="M92" s="206">
        <f t="shared" si="18"/>
        <v>-1161</v>
      </c>
      <c r="N92" s="206">
        <f t="shared" si="19"/>
        <v>-1161</v>
      </c>
      <c r="O92" s="206">
        <f t="shared" si="20"/>
        <v>0</v>
      </c>
      <c r="P92" s="205">
        <f>SUM(Q92:R92)</f>
        <v>38300</v>
      </c>
      <c r="Q92" s="194">
        <v>38300</v>
      </c>
      <c r="R92" s="194"/>
      <c r="S92" s="205">
        <f>SUM(T92:U92)</f>
        <v>38300</v>
      </c>
      <c r="T92" s="194">
        <v>38300</v>
      </c>
      <c r="U92" s="194"/>
      <c r="V92" s="207"/>
    </row>
    <row r="93" spans="1:22" s="256" customFormat="1" ht="50.25" customHeight="1">
      <c r="A93" s="51" t="s">
        <v>115</v>
      </c>
      <c r="B93" s="254" t="s">
        <v>1076</v>
      </c>
      <c r="C93" s="51" t="s">
        <v>117</v>
      </c>
      <c r="D93" s="205">
        <f>SUM(E93:F93)</f>
        <v>300</v>
      </c>
      <c r="E93" s="205">
        <f>SUM(E95:E97)</f>
        <v>300</v>
      </c>
      <c r="F93" s="205">
        <f>SUM(F95:F97)</f>
        <v>0</v>
      </c>
      <c r="G93" s="205">
        <f>SUM(H93:I93)</f>
        <v>0</v>
      </c>
      <c r="H93" s="205">
        <f>SUM(H95:H97)</f>
        <v>0</v>
      </c>
      <c r="I93" s="205">
        <f>SUM(I95:I97)</f>
        <v>0</v>
      </c>
      <c r="J93" s="205">
        <f>SUM(K93:L93)</f>
        <v>0</v>
      </c>
      <c r="K93" s="205">
        <f>SUM(K95:K97)</f>
        <v>0</v>
      </c>
      <c r="L93" s="205">
        <f>SUM(L95:L97)</f>
        <v>0</v>
      </c>
      <c r="M93" s="206">
        <f t="shared" si="18"/>
        <v>0</v>
      </c>
      <c r="N93" s="206">
        <f t="shared" si="19"/>
        <v>0</v>
      </c>
      <c r="O93" s="206">
        <f t="shared" si="20"/>
        <v>0</v>
      </c>
      <c r="P93" s="205">
        <f>SUM(Q93:R93)</f>
        <v>0</v>
      </c>
      <c r="Q93" s="205">
        <f>SUM(Q95:Q97)</f>
        <v>0</v>
      </c>
      <c r="R93" s="205">
        <f>SUM(R95:R97)</f>
        <v>0</v>
      </c>
      <c r="S93" s="205">
        <f>SUM(T93:U93)</f>
        <v>0</v>
      </c>
      <c r="T93" s="205">
        <f>SUM(T95:T97)</f>
        <v>0</v>
      </c>
      <c r="U93" s="205">
        <f>SUM(U95:U97)</f>
        <v>0</v>
      </c>
      <c r="V93" s="209"/>
    </row>
    <row r="94" spans="1:22" s="256" customFormat="1" ht="12.75" customHeight="1">
      <c r="A94" s="49"/>
      <c r="B94" s="255" t="s">
        <v>356</v>
      </c>
      <c r="C94" s="49"/>
      <c r="D94" s="205"/>
      <c r="E94" s="194"/>
      <c r="F94" s="194"/>
      <c r="G94" s="205"/>
      <c r="H94" s="194"/>
      <c r="I94" s="194"/>
      <c r="J94" s="205"/>
      <c r="K94" s="194"/>
      <c r="L94" s="194"/>
      <c r="M94" s="206"/>
      <c r="N94" s="206"/>
      <c r="O94" s="206"/>
      <c r="P94" s="205"/>
      <c r="Q94" s="194"/>
      <c r="R94" s="194"/>
      <c r="S94" s="205"/>
      <c r="T94" s="194"/>
      <c r="U94" s="194"/>
      <c r="V94" s="209"/>
    </row>
    <row r="95" spans="1:22" s="258" customFormat="1" ht="52.5">
      <c r="A95" s="10">
        <v>1341</v>
      </c>
      <c r="B95" s="255" t="s">
        <v>320</v>
      </c>
      <c r="C95" s="257"/>
      <c r="D95" s="205">
        <f t="shared" si="1"/>
        <v>0</v>
      </c>
      <c r="E95" s="210"/>
      <c r="F95" s="210"/>
      <c r="G95" s="205">
        <f>SUM(H95:I95)</f>
        <v>0</v>
      </c>
      <c r="H95" s="210"/>
      <c r="I95" s="210"/>
      <c r="J95" s="205">
        <f>SUM(K95:L95)</f>
        <v>0</v>
      </c>
      <c r="K95" s="210"/>
      <c r="L95" s="210"/>
      <c r="M95" s="206">
        <f t="shared" si="18"/>
        <v>0</v>
      </c>
      <c r="N95" s="206">
        <f t="shared" si="19"/>
        <v>0</v>
      </c>
      <c r="O95" s="206">
        <f t="shared" si="20"/>
        <v>0</v>
      </c>
      <c r="P95" s="205">
        <f>SUM(Q95:R95)</f>
        <v>0</v>
      </c>
      <c r="Q95" s="210"/>
      <c r="R95" s="210"/>
      <c r="S95" s="205">
        <f>SUM(T95:U95)</f>
        <v>0</v>
      </c>
      <c r="T95" s="210"/>
      <c r="U95" s="210"/>
      <c r="V95" s="211"/>
    </row>
    <row r="96" spans="1:22" ht="114.75" customHeight="1">
      <c r="A96" s="49" t="s">
        <v>118</v>
      </c>
      <c r="B96" s="255" t="s">
        <v>1109</v>
      </c>
      <c r="C96" s="49"/>
      <c r="D96" s="205">
        <f t="shared" si="1"/>
        <v>0</v>
      </c>
      <c r="E96" s="194"/>
      <c r="F96" s="194"/>
      <c r="G96" s="205">
        <f>SUM(H96:I96)</f>
        <v>0</v>
      </c>
      <c r="H96" s="194"/>
      <c r="I96" s="194"/>
      <c r="J96" s="205">
        <f>SUM(K96:L96)</f>
        <v>0</v>
      </c>
      <c r="K96" s="194">
        <v>0</v>
      </c>
      <c r="L96" s="194"/>
      <c r="M96" s="206">
        <f t="shared" si="18"/>
        <v>0</v>
      </c>
      <c r="N96" s="206">
        <f t="shared" si="19"/>
        <v>0</v>
      </c>
      <c r="O96" s="206">
        <f t="shared" si="20"/>
        <v>0</v>
      </c>
      <c r="P96" s="205">
        <f>SUM(Q96:R96)</f>
        <v>0</v>
      </c>
      <c r="Q96" s="194">
        <v>0</v>
      </c>
      <c r="R96" s="194"/>
      <c r="S96" s="205">
        <f>SUM(T96:U96)</f>
        <v>0</v>
      </c>
      <c r="T96" s="194">
        <v>0</v>
      </c>
      <c r="U96" s="194"/>
      <c r="V96" s="247"/>
    </row>
    <row r="97" spans="1:22" ht="55.5" customHeight="1">
      <c r="A97" s="10">
        <v>1343</v>
      </c>
      <c r="B97" s="255" t="s">
        <v>321</v>
      </c>
      <c r="C97" s="49"/>
      <c r="D97" s="205">
        <f t="shared" si="1"/>
        <v>300</v>
      </c>
      <c r="E97" s="194">
        <v>300</v>
      </c>
      <c r="F97" s="194"/>
      <c r="G97" s="205">
        <f>SUM(H97:I97)</f>
        <v>0</v>
      </c>
      <c r="H97" s="194"/>
      <c r="I97" s="194"/>
      <c r="J97" s="205">
        <f>SUM(K97:L97)</f>
        <v>0</v>
      </c>
      <c r="K97" s="194">
        <v>0</v>
      </c>
      <c r="L97" s="194"/>
      <c r="M97" s="206">
        <f t="shared" si="18"/>
        <v>0</v>
      </c>
      <c r="N97" s="206">
        <f t="shared" si="19"/>
        <v>0</v>
      </c>
      <c r="O97" s="206">
        <f t="shared" si="20"/>
        <v>0</v>
      </c>
      <c r="P97" s="205">
        <f>SUM(Q97:R97)</f>
        <v>0</v>
      </c>
      <c r="Q97" s="194">
        <v>0</v>
      </c>
      <c r="R97" s="194"/>
      <c r="S97" s="205">
        <f>SUM(T97:U97)</f>
        <v>0</v>
      </c>
      <c r="T97" s="194">
        <v>0</v>
      </c>
      <c r="U97" s="194"/>
      <c r="V97" s="207"/>
    </row>
    <row r="98" spans="1:22" s="256" customFormat="1" ht="50.25" customHeight="1">
      <c r="A98" s="51" t="s">
        <v>120</v>
      </c>
      <c r="B98" s="254" t="s">
        <v>1041</v>
      </c>
      <c r="C98" s="51" t="s">
        <v>122</v>
      </c>
      <c r="D98" s="205">
        <f t="shared" si="1"/>
        <v>550108.88390000002</v>
      </c>
      <c r="E98" s="205">
        <f>SUM(E100+E122+E123)</f>
        <v>550108.88390000002</v>
      </c>
      <c r="F98" s="205">
        <f>SUM(F100+F122+F123)</f>
        <v>0</v>
      </c>
      <c r="G98" s="205">
        <f>SUM(H98:I98)</f>
        <v>526559.5</v>
      </c>
      <c r="H98" s="205">
        <f>SUM(H100+H122+H123)</f>
        <v>526559.5</v>
      </c>
      <c r="I98" s="205">
        <f>SUM(I100+I122+I123)</f>
        <v>0</v>
      </c>
      <c r="J98" s="205">
        <f>SUM(K98:L98)</f>
        <v>543360.5</v>
      </c>
      <c r="K98" s="205">
        <f>SUM(K100+K122+K123)</f>
        <v>543360.5</v>
      </c>
      <c r="L98" s="205">
        <f>SUM(L100+L122+L123)</f>
        <v>0</v>
      </c>
      <c r="M98" s="206">
        <f t="shared" si="18"/>
        <v>16801</v>
      </c>
      <c r="N98" s="206">
        <f t="shared" si="19"/>
        <v>16801</v>
      </c>
      <c r="O98" s="206">
        <f t="shared" si="20"/>
        <v>0</v>
      </c>
      <c r="P98" s="205">
        <f>SUM(Q98:R98)</f>
        <v>546484.5</v>
      </c>
      <c r="Q98" s="205">
        <f>SUM(Q100+Q122+Q123)</f>
        <v>546484.5</v>
      </c>
      <c r="R98" s="205">
        <f>SUM(R100+R122+R123)</f>
        <v>0</v>
      </c>
      <c r="S98" s="205">
        <f>SUM(T98:U98)</f>
        <v>549584.5</v>
      </c>
      <c r="T98" s="205">
        <f>SUM(T100+T122+T123)</f>
        <v>549584.5</v>
      </c>
      <c r="U98" s="205">
        <f>SUM(U100+U122+U123)</f>
        <v>0</v>
      </c>
      <c r="V98" s="209"/>
    </row>
    <row r="99" spans="1:22" ht="12.75" customHeight="1">
      <c r="A99" s="49"/>
      <c r="B99" s="255" t="s">
        <v>356</v>
      </c>
      <c r="C99" s="49"/>
      <c r="D99" s="205"/>
      <c r="E99" s="194"/>
      <c r="F99" s="194"/>
      <c r="G99" s="205"/>
      <c r="H99" s="194"/>
      <c r="I99" s="194"/>
      <c r="J99" s="205"/>
      <c r="K99" s="194"/>
      <c r="L99" s="194"/>
      <c r="M99" s="206"/>
      <c r="N99" s="206"/>
      <c r="O99" s="206"/>
      <c r="P99" s="205"/>
      <c r="Q99" s="194"/>
      <c r="R99" s="194"/>
      <c r="S99" s="205"/>
      <c r="T99" s="194"/>
      <c r="U99" s="194"/>
      <c r="V99" s="207"/>
    </row>
    <row r="100" spans="1:22" ht="72" customHeight="1">
      <c r="A100" s="49" t="s">
        <v>123</v>
      </c>
      <c r="B100" s="255" t="s">
        <v>1042</v>
      </c>
      <c r="C100" s="49" t="s">
        <v>9</v>
      </c>
      <c r="D100" s="205">
        <f t="shared" ref="D100:D140" si="22">SUM(E100:F100)</f>
        <v>477137.31790000002</v>
      </c>
      <c r="E100" s="205">
        <f>SUM(E102:E121)</f>
        <v>477137.31790000002</v>
      </c>
      <c r="F100" s="205">
        <f>SUM(F102:F121)</f>
        <v>0</v>
      </c>
      <c r="G100" s="205">
        <f>SUM(H100:I100)</f>
        <v>466559.5</v>
      </c>
      <c r="H100" s="205">
        <f>SUM(H102:H121)</f>
        <v>466559.5</v>
      </c>
      <c r="I100" s="205">
        <f>SUM(I102:I121)</f>
        <v>0</v>
      </c>
      <c r="J100" s="205">
        <f>SUM(K100:L100)</f>
        <v>483360.5</v>
      </c>
      <c r="K100" s="205">
        <f>SUM(K102:K121)</f>
        <v>483360.5</v>
      </c>
      <c r="L100" s="205">
        <f>SUM(L102:L121)</f>
        <v>0</v>
      </c>
      <c r="M100" s="206">
        <f t="shared" si="18"/>
        <v>16801</v>
      </c>
      <c r="N100" s="206">
        <f t="shared" si="19"/>
        <v>16801</v>
      </c>
      <c r="O100" s="206">
        <f t="shared" si="20"/>
        <v>0</v>
      </c>
      <c r="P100" s="205">
        <f>SUM(Q100:R100)</f>
        <v>486484.5</v>
      </c>
      <c r="Q100" s="205">
        <f>SUM(Q102:Q121)</f>
        <v>486484.5</v>
      </c>
      <c r="R100" s="205">
        <f>SUM(R102:R121)</f>
        <v>0</v>
      </c>
      <c r="S100" s="205">
        <f>SUM(T100:U100)</f>
        <v>489584.5</v>
      </c>
      <c r="T100" s="205">
        <f>SUM(T102:T121)</f>
        <v>489584.5</v>
      </c>
      <c r="U100" s="205">
        <f>SUM(U102:U121)</f>
        <v>0</v>
      </c>
      <c r="V100" s="207"/>
    </row>
    <row r="101" spans="1:22" ht="18" customHeight="1">
      <c r="A101" s="49"/>
      <c r="B101" s="255" t="s">
        <v>356</v>
      </c>
      <c r="C101" s="49"/>
      <c r="D101" s="205"/>
      <c r="E101" s="194"/>
      <c r="F101" s="194"/>
      <c r="G101" s="205"/>
      <c r="H101" s="194"/>
      <c r="I101" s="194"/>
      <c r="J101" s="205"/>
      <c r="K101" s="194"/>
      <c r="L101" s="194"/>
      <c r="M101" s="206"/>
      <c r="N101" s="206"/>
      <c r="O101" s="206"/>
      <c r="P101" s="205"/>
      <c r="Q101" s="194"/>
      <c r="R101" s="194"/>
      <c r="S101" s="205"/>
      <c r="T101" s="194"/>
      <c r="U101" s="194"/>
      <c r="V101" s="207"/>
    </row>
    <row r="102" spans="1:22" ht="57" customHeight="1">
      <c r="A102" s="49" t="s">
        <v>125</v>
      </c>
      <c r="B102" s="255" t="s">
        <v>1077</v>
      </c>
      <c r="C102" s="49" t="s">
        <v>9</v>
      </c>
      <c r="D102" s="205">
        <f t="shared" si="22"/>
        <v>0</v>
      </c>
      <c r="E102" s="194">
        <v>0</v>
      </c>
      <c r="F102" s="194"/>
      <c r="G102" s="205">
        <f t="shared" ref="G102:G121" si="23">SUM(H102:I102)</f>
        <v>0</v>
      </c>
      <c r="H102" s="194">
        <v>0</v>
      </c>
      <c r="I102" s="194"/>
      <c r="J102" s="205">
        <f t="shared" ref="J102:J121" si="24">SUM(K102:L102)</f>
        <v>0</v>
      </c>
      <c r="K102" s="194"/>
      <c r="L102" s="194"/>
      <c r="M102" s="206">
        <f t="shared" si="18"/>
        <v>0</v>
      </c>
      <c r="N102" s="206">
        <f t="shared" si="19"/>
        <v>0</v>
      </c>
      <c r="O102" s="206">
        <f t="shared" si="20"/>
        <v>0</v>
      </c>
      <c r="P102" s="205">
        <f t="shared" ref="P102:P121" si="25">SUM(Q102:R102)</f>
        <v>0</v>
      </c>
      <c r="Q102" s="194"/>
      <c r="R102" s="194"/>
      <c r="S102" s="205">
        <f t="shared" ref="S102:S121" si="26">SUM(T102:U102)</f>
        <v>0</v>
      </c>
      <c r="T102" s="194"/>
      <c r="U102" s="194"/>
      <c r="V102" s="207"/>
    </row>
    <row r="103" spans="1:22" ht="63">
      <c r="A103" s="49" t="s">
        <v>127</v>
      </c>
      <c r="B103" s="255" t="s">
        <v>1078</v>
      </c>
      <c r="C103" s="49" t="s">
        <v>9</v>
      </c>
      <c r="D103" s="205">
        <f t="shared" si="22"/>
        <v>0</v>
      </c>
      <c r="E103" s="194">
        <v>0</v>
      </c>
      <c r="F103" s="194"/>
      <c r="G103" s="205">
        <f t="shared" si="23"/>
        <v>0</v>
      </c>
      <c r="H103" s="194">
        <v>0</v>
      </c>
      <c r="I103" s="194"/>
      <c r="J103" s="205">
        <f t="shared" si="24"/>
        <v>0</v>
      </c>
      <c r="K103" s="194"/>
      <c r="L103" s="194"/>
      <c r="M103" s="206">
        <f t="shared" si="18"/>
        <v>0</v>
      </c>
      <c r="N103" s="206">
        <f t="shared" si="19"/>
        <v>0</v>
      </c>
      <c r="O103" s="206">
        <f t="shared" si="20"/>
        <v>0</v>
      </c>
      <c r="P103" s="205">
        <f t="shared" si="25"/>
        <v>0</v>
      </c>
      <c r="Q103" s="194"/>
      <c r="R103" s="194"/>
      <c r="S103" s="205">
        <f t="shared" si="26"/>
        <v>0</v>
      </c>
      <c r="T103" s="194"/>
      <c r="U103" s="194"/>
      <c r="V103" s="207"/>
    </row>
    <row r="104" spans="1:22" ht="47.25" customHeight="1">
      <c r="A104" s="49" t="s">
        <v>129</v>
      </c>
      <c r="B104" s="255" t="s">
        <v>1079</v>
      </c>
      <c r="C104" s="49" t="s">
        <v>9</v>
      </c>
      <c r="D104" s="205">
        <f t="shared" si="22"/>
        <v>795</v>
      </c>
      <c r="E104" s="194">
        <v>795</v>
      </c>
      <c r="F104" s="194"/>
      <c r="G104" s="205">
        <f t="shared" si="23"/>
        <v>0</v>
      </c>
      <c r="H104" s="194">
        <v>0</v>
      </c>
      <c r="I104" s="194"/>
      <c r="J104" s="205">
        <f t="shared" si="24"/>
        <v>0</v>
      </c>
      <c r="K104" s="194"/>
      <c r="L104" s="194"/>
      <c r="M104" s="206">
        <f t="shared" si="18"/>
        <v>0</v>
      </c>
      <c r="N104" s="206">
        <f t="shared" si="19"/>
        <v>0</v>
      </c>
      <c r="O104" s="206">
        <f t="shared" si="20"/>
        <v>0</v>
      </c>
      <c r="P104" s="205">
        <f t="shared" si="25"/>
        <v>0</v>
      </c>
      <c r="Q104" s="194"/>
      <c r="R104" s="194"/>
      <c r="S104" s="205">
        <f t="shared" si="26"/>
        <v>0</v>
      </c>
      <c r="T104" s="194"/>
      <c r="U104" s="194"/>
      <c r="V104" s="207"/>
    </row>
    <row r="105" spans="1:22" ht="57" customHeight="1">
      <c r="A105" s="49" t="s">
        <v>131</v>
      </c>
      <c r="B105" s="255" t="s">
        <v>1100</v>
      </c>
      <c r="C105" s="49" t="s">
        <v>9</v>
      </c>
      <c r="D105" s="205">
        <f t="shared" si="22"/>
        <v>4680.1120000000001</v>
      </c>
      <c r="E105" s="194">
        <v>4680.1120000000001</v>
      </c>
      <c r="F105" s="194"/>
      <c r="G105" s="205">
        <f t="shared" si="23"/>
        <v>2925</v>
      </c>
      <c r="H105" s="194">
        <v>2925</v>
      </c>
      <c r="I105" s="194"/>
      <c r="J105" s="205">
        <f t="shared" si="24"/>
        <v>2925</v>
      </c>
      <c r="K105" s="194">
        <v>2925</v>
      </c>
      <c r="L105" s="194"/>
      <c r="M105" s="206">
        <f t="shared" si="18"/>
        <v>0</v>
      </c>
      <c r="N105" s="206">
        <f t="shared" si="19"/>
        <v>0</v>
      </c>
      <c r="O105" s="206">
        <f t="shared" si="20"/>
        <v>0</v>
      </c>
      <c r="P105" s="205">
        <f t="shared" si="25"/>
        <v>2925</v>
      </c>
      <c r="Q105" s="194">
        <v>2925</v>
      </c>
      <c r="R105" s="194"/>
      <c r="S105" s="205">
        <f t="shared" si="26"/>
        <v>2925</v>
      </c>
      <c r="T105" s="194">
        <v>2925</v>
      </c>
      <c r="U105" s="194"/>
      <c r="V105" s="207"/>
    </row>
    <row r="106" spans="1:22" ht="31.5" customHeight="1">
      <c r="A106" s="49" t="s">
        <v>133</v>
      </c>
      <c r="B106" s="255" t="s">
        <v>1080</v>
      </c>
      <c r="C106" s="49" t="s">
        <v>9</v>
      </c>
      <c r="D106" s="205">
        <f t="shared" si="22"/>
        <v>3065</v>
      </c>
      <c r="E106" s="194">
        <v>3065</v>
      </c>
      <c r="F106" s="194"/>
      <c r="G106" s="205">
        <f t="shared" si="23"/>
        <v>7500</v>
      </c>
      <c r="H106" s="194">
        <v>7500</v>
      </c>
      <c r="I106" s="194"/>
      <c r="J106" s="205">
        <f t="shared" si="24"/>
        <v>7500</v>
      </c>
      <c r="K106" s="194">
        <v>7500</v>
      </c>
      <c r="L106" s="194"/>
      <c r="M106" s="206">
        <f t="shared" si="18"/>
        <v>0</v>
      </c>
      <c r="N106" s="206">
        <f t="shared" si="19"/>
        <v>0</v>
      </c>
      <c r="O106" s="206">
        <f t="shared" si="20"/>
        <v>0</v>
      </c>
      <c r="P106" s="205">
        <f t="shared" si="25"/>
        <v>7500</v>
      </c>
      <c r="Q106" s="194">
        <v>7500</v>
      </c>
      <c r="R106" s="194"/>
      <c r="S106" s="205">
        <f t="shared" si="26"/>
        <v>7500</v>
      </c>
      <c r="T106" s="194">
        <v>7500</v>
      </c>
      <c r="U106" s="194"/>
      <c r="V106" s="207"/>
    </row>
    <row r="107" spans="1:22" ht="31.5">
      <c r="A107" s="49" t="s">
        <v>318</v>
      </c>
      <c r="B107" s="255" t="s">
        <v>319</v>
      </c>
      <c r="C107" s="49"/>
      <c r="D107" s="205">
        <f t="shared" si="22"/>
        <v>0</v>
      </c>
      <c r="E107" s="194">
        <v>0</v>
      </c>
      <c r="F107" s="194"/>
      <c r="G107" s="205">
        <f t="shared" si="23"/>
        <v>75</v>
      </c>
      <c r="H107" s="194">
        <v>75</v>
      </c>
      <c r="I107" s="194"/>
      <c r="J107" s="205">
        <f t="shared" si="24"/>
        <v>0</v>
      </c>
      <c r="K107" s="194"/>
      <c r="L107" s="194"/>
      <c r="M107" s="206">
        <f t="shared" si="18"/>
        <v>-75</v>
      </c>
      <c r="N107" s="206">
        <f t="shared" si="19"/>
        <v>-75</v>
      </c>
      <c r="O107" s="206">
        <f t="shared" si="20"/>
        <v>0</v>
      </c>
      <c r="P107" s="205">
        <f t="shared" si="25"/>
        <v>0</v>
      </c>
      <c r="Q107" s="194"/>
      <c r="R107" s="194"/>
      <c r="S107" s="205">
        <f t="shared" si="26"/>
        <v>0</v>
      </c>
      <c r="T107" s="194"/>
      <c r="U107" s="194"/>
      <c r="V107" s="207"/>
    </row>
    <row r="108" spans="1:22" ht="39" customHeight="1">
      <c r="A108" s="49" t="s">
        <v>135</v>
      </c>
      <c r="B108" s="255" t="s">
        <v>1081</v>
      </c>
      <c r="C108" s="49" t="s">
        <v>9</v>
      </c>
      <c r="D108" s="205">
        <f t="shared" si="22"/>
        <v>187416.30300000001</v>
      </c>
      <c r="E108" s="194">
        <v>187416.30300000001</v>
      </c>
      <c r="F108" s="194"/>
      <c r="G108" s="205">
        <f t="shared" si="23"/>
        <v>233900</v>
      </c>
      <c r="H108" s="194">
        <v>233900</v>
      </c>
      <c r="I108" s="194"/>
      <c r="J108" s="205">
        <f t="shared" si="24"/>
        <v>235400</v>
      </c>
      <c r="K108" s="194">
        <v>235400</v>
      </c>
      <c r="L108" s="194"/>
      <c r="M108" s="206">
        <f t="shared" si="18"/>
        <v>1500</v>
      </c>
      <c r="N108" s="206">
        <f t="shared" si="19"/>
        <v>1500</v>
      </c>
      <c r="O108" s="206">
        <f t="shared" si="20"/>
        <v>0</v>
      </c>
      <c r="P108" s="205">
        <f t="shared" si="25"/>
        <v>236900</v>
      </c>
      <c r="Q108" s="194">
        <v>236900</v>
      </c>
      <c r="R108" s="194"/>
      <c r="S108" s="205">
        <f t="shared" si="26"/>
        <v>239000</v>
      </c>
      <c r="T108" s="194">
        <v>239000</v>
      </c>
      <c r="U108" s="194"/>
      <c r="V108" s="207"/>
    </row>
    <row r="109" spans="1:22" ht="73.5">
      <c r="A109" s="49" t="s">
        <v>137</v>
      </c>
      <c r="B109" s="255" t="s">
        <v>1082</v>
      </c>
      <c r="C109" s="49" t="s">
        <v>9</v>
      </c>
      <c r="D109" s="205">
        <f t="shared" si="22"/>
        <v>0</v>
      </c>
      <c r="E109" s="194">
        <v>0</v>
      </c>
      <c r="F109" s="194"/>
      <c r="G109" s="205">
        <f t="shared" si="23"/>
        <v>0</v>
      </c>
      <c r="H109" s="194">
        <v>0</v>
      </c>
      <c r="I109" s="194"/>
      <c r="J109" s="205">
        <f t="shared" si="24"/>
        <v>0</v>
      </c>
      <c r="K109" s="194"/>
      <c r="L109" s="194"/>
      <c r="M109" s="206">
        <f t="shared" si="18"/>
        <v>0</v>
      </c>
      <c r="N109" s="206">
        <f t="shared" si="19"/>
        <v>0</v>
      </c>
      <c r="O109" s="206">
        <f t="shared" si="20"/>
        <v>0</v>
      </c>
      <c r="P109" s="205">
        <f t="shared" si="25"/>
        <v>0</v>
      </c>
      <c r="Q109" s="194"/>
      <c r="R109" s="194"/>
      <c r="S109" s="205">
        <f t="shared" si="26"/>
        <v>0</v>
      </c>
      <c r="T109" s="194"/>
      <c r="U109" s="194"/>
      <c r="V109" s="207"/>
    </row>
    <row r="110" spans="1:22">
      <c r="A110" s="49" t="s">
        <v>312</v>
      </c>
      <c r="B110" s="255" t="s">
        <v>315</v>
      </c>
      <c r="C110" s="49"/>
      <c r="D110" s="205">
        <f t="shared" si="22"/>
        <v>0</v>
      </c>
      <c r="E110" s="194">
        <v>0</v>
      </c>
      <c r="F110" s="194"/>
      <c r="G110" s="205">
        <f t="shared" si="23"/>
        <v>0</v>
      </c>
      <c r="H110" s="194">
        <v>0</v>
      </c>
      <c r="I110" s="194"/>
      <c r="J110" s="205">
        <f t="shared" si="24"/>
        <v>0</v>
      </c>
      <c r="K110" s="194"/>
      <c r="L110" s="194"/>
      <c r="M110" s="206">
        <f t="shared" si="18"/>
        <v>0</v>
      </c>
      <c r="N110" s="206">
        <f t="shared" si="19"/>
        <v>0</v>
      </c>
      <c r="O110" s="206">
        <f t="shared" si="20"/>
        <v>0</v>
      </c>
      <c r="P110" s="205">
        <f t="shared" si="25"/>
        <v>0</v>
      </c>
      <c r="Q110" s="194"/>
      <c r="R110" s="194"/>
      <c r="S110" s="205">
        <f t="shared" si="26"/>
        <v>0</v>
      </c>
      <c r="T110" s="194"/>
      <c r="U110" s="194"/>
      <c r="V110" s="207"/>
    </row>
    <row r="111" spans="1:22" ht="42">
      <c r="A111" s="49" t="s">
        <v>313</v>
      </c>
      <c r="B111" s="255" t="s">
        <v>316</v>
      </c>
      <c r="C111" s="49"/>
      <c r="D111" s="205">
        <f t="shared" si="22"/>
        <v>0</v>
      </c>
      <c r="E111" s="194">
        <v>0</v>
      </c>
      <c r="F111" s="194"/>
      <c r="G111" s="205">
        <f t="shared" si="23"/>
        <v>0</v>
      </c>
      <c r="H111" s="194">
        <v>0</v>
      </c>
      <c r="I111" s="194"/>
      <c r="J111" s="205">
        <f t="shared" si="24"/>
        <v>0</v>
      </c>
      <c r="K111" s="194"/>
      <c r="L111" s="194"/>
      <c r="M111" s="206">
        <f t="shared" si="18"/>
        <v>0</v>
      </c>
      <c r="N111" s="206">
        <f t="shared" si="19"/>
        <v>0</v>
      </c>
      <c r="O111" s="206">
        <f t="shared" si="20"/>
        <v>0</v>
      </c>
      <c r="P111" s="205">
        <f t="shared" si="25"/>
        <v>0</v>
      </c>
      <c r="Q111" s="194"/>
      <c r="R111" s="194"/>
      <c r="S111" s="205">
        <f t="shared" si="26"/>
        <v>0</v>
      </c>
      <c r="T111" s="194"/>
      <c r="U111" s="194"/>
      <c r="V111" s="207"/>
    </row>
    <row r="112" spans="1:22" ht="80.25" customHeight="1">
      <c r="A112" s="49" t="s">
        <v>314</v>
      </c>
      <c r="B112" s="255" t="s">
        <v>317</v>
      </c>
      <c r="C112" s="49"/>
      <c r="D112" s="205">
        <f t="shared" si="22"/>
        <v>0</v>
      </c>
      <c r="E112" s="194">
        <v>0</v>
      </c>
      <c r="F112" s="194"/>
      <c r="G112" s="205">
        <f t="shared" si="23"/>
        <v>0</v>
      </c>
      <c r="H112" s="194">
        <v>0</v>
      </c>
      <c r="I112" s="194"/>
      <c r="J112" s="205">
        <f t="shared" si="24"/>
        <v>0</v>
      </c>
      <c r="K112" s="194"/>
      <c r="L112" s="194"/>
      <c r="M112" s="206">
        <f t="shared" si="18"/>
        <v>0</v>
      </c>
      <c r="N112" s="206">
        <f t="shared" si="19"/>
        <v>0</v>
      </c>
      <c r="O112" s="206">
        <f t="shared" si="20"/>
        <v>0</v>
      </c>
      <c r="P112" s="205">
        <f t="shared" si="25"/>
        <v>0</v>
      </c>
      <c r="Q112" s="194"/>
      <c r="R112" s="194"/>
      <c r="S112" s="205">
        <f t="shared" si="26"/>
        <v>0</v>
      </c>
      <c r="T112" s="194"/>
      <c r="U112" s="194"/>
      <c r="V112" s="207"/>
    </row>
    <row r="113" spans="1:22" ht="48.75" customHeight="1">
      <c r="A113" s="49" t="s">
        <v>139</v>
      </c>
      <c r="B113" s="255" t="s">
        <v>1083</v>
      </c>
      <c r="C113" s="49" t="s">
        <v>9</v>
      </c>
      <c r="D113" s="205">
        <f t="shared" si="22"/>
        <v>0</v>
      </c>
      <c r="E113" s="194">
        <v>0</v>
      </c>
      <c r="F113" s="194"/>
      <c r="G113" s="205">
        <f t="shared" si="23"/>
        <v>0</v>
      </c>
      <c r="H113" s="194">
        <v>0</v>
      </c>
      <c r="I113" s="194"/>
      <c r="J113" s="205">
        <f t="shared" si="24"/>
        <v>0</v>
      </c>
      <c r="K113" s="194"/>
      <c r="L113" s="194"/>
      <c r="M113" s="206">
        <f t="shared" si="18"/>
        <v>0</v>
      </c>
      <c r="N113" s="206">
        <f t="shared" si="19"/>
        <v>0</v>
      </c>
      <c r="O113" s="206">
        <f t="shared" si="20"/>
        <v>0</v>
      </c>
      <c r="P113" s="205">
        <f t="shared" si="25"/>
        <v>0</v>
      </c>
      <c r="Q113" s="194"/>
      <c r="R113" s="194"/>
      <c r="S113" s="205">
        <f t="shared" si="26"/>
        <v>0</v>
      </c>
      <c r="T113" s="194"/>
      <c r="U113" s="194"/>
      <c r="V113" s="207"/>
    </row>
    <row r="114" spans="1:22" ht="21">
      <c r="A114" s="49" t="s">
        <v>141</v>
      </c>
      <c r="B114" s="255" t="s">
        <v>1101</v>
      </c>
      <c r="C114" s="49" t="s">
        <v>9</v>
      </c>
      <c r="D114" s="205">
        <f t="shared" si="22"/>
        <v>166104.72090000001</v>
      </c>
      <c r="E114" s="194">
        <v>166104.72090000001</v>
      </c>
      <c r="F114" s="194"/>
      <c r="G114" s="205">
        <f t="shared" si="23"/>
        <v>106752</v>
      </c>
      <c r="H114" s="194">
        <v>106752</v>
      </c>
      <c r="I114" s="194"/>
      <c r="J114" s="205">
        <f t="shared" si="24"/>
        <v>106752</v>
      </c>
      <c r="K114" s="194">
        <v>106752</v>
      </c>
      <c r="L114" s="194"/>
      <c r="M114" s="206">
        <f t="shared" si="18"/>
        <v>0</v>
      </c>
      <c r="N114" s="206">
        <f t="shared" si="19"/>
        <v>0</v>
      </c>
      <c r="O114" s="206">
        <f t="shared" si="20"/>
        <v>0</v>
      </c>
      <c r="P114" s="205">
        <f t="shared" si="25"/>
        <v>106752</v>
      </c>
      <c r="Q114" s="194">
        <v>106752</v>
      </c>
      <c r="R114" s="194"/>
      <c r="S114" s="205">
        <f t="shared" si="26"/>
        <v>106752</v>
      </c>
      <c r="T114" s="194">
        <v>106752</v>
      </c>
      <c r="U114" s="194"/>
      <c r="V114" s="247"/>
    </row>
    <row r="115" spans="1:22" ht="48.75" customHeight="1">
      <c r="A115" s="49" t="s">
        <v>143</v>
      </c>
      <c r="B115" s="255" t="s">
        <v>1102</v>
      </c>
      <c r="C115" s="49" t="s">
        <v>9</v>
      </c>
      <c r="D115" s="205">
        <f t="shared" si="22"/>
        <v>115033.182</v>
      </c>
      <c r="E115" s="194">
        <v>115033.182</v>
      </c>
      <c r="F115" s="194"/>
      <c r="G115" s="205">
        <f t="shared" si="23"/>
        <v>115317.5</v>
      </c>
      <c r="H115" s="194">
        <v>115317.5</v>
      </c>
      <c r="I115" s="194"/>
      <c r="J115" s="205">
        <f t="shared" si="24"/>
        <v>115317.5</v>
      </c>
      <c r="K115" s="194">
        <v>115317.5</v>
      </c>
      <c r="L115" s="194"/>
      <c r="M115" s="206">
        <f t="shared" si="18"/>
        <v>0</v>
      </c>
      <c r="N115" s="206">
        <f t="shared" si="19"/>
        <v>0</v>
      </c>
      <c r="O115" s="206">
        <f t="shared" si="20"/>
        <v>0</v>
      </c>
      <c r="P115" s="205">
        <f t="shared" si="25"/>
        <v>115317.5</v>
      </c>
      <c r="Q115" s="194">
        <v>115317.5</v>
      </c>
      <c r="R115" s="194"/>
      <c r="S115" s="205">
        <f t="shared" si="26"/>
        <v>115317.5</v>
      </c>
      <c r="T115" s="194">
        <v>115317.5</v>
      </c>
      <c r="U115" s="194"/>
      <c r="V115" s="207"/>
    </row>
    <row r="116" spans="1:22" ht="69.75" customHeight="1">
      <c r="A116" s="49" t="s">
        <v>310</v>
      </c>
      <c r="B116" s="255" t="s">
        <v>311</v>
      </c>
      <c r="C116" s="49"/>
      <c r="D116" s="205">
        <f t="shared" si="22"/>
        <v>0</v>
      </c>
      <c r="E116" s="194">
        <v>0</v>
      </c>
      <c r="F116" s="194"/>
      <c r="G116" s="205">
        <f t="shared" si="23"/>
        <v>0</v>
      </c>
      <c r="H116" s="194">
        <v>0</v>
      </c>
      <c r="I116" s="194"/>
      <c r="J116" s="205">
        <f t="shared" si="24"/>
        <v>0</v>
      </c>
      <c r="K116" s="194"/>
      <c r="L116" s="194"/>
      <c r="M116" s="206">
        <f t="shared" si="18"/>
        <v>0</v>
      </c>
      <c r="N116" s="206">
        <f t="shared" si="19"/>
        <v>0</v>
      </c>
      <c r="O116" s="206">
        <f t="shared" si="20"/>
        <v>0</v>
      </c>
      <c r="P116" s="205">
        <f t="shared" si="25"/>
        <v>0</v>
      </c>
      <c r="Q116" s="194"/>
      <c r="R116" s="194"/>
      <c r="S116" s="205">
        <f t="shared" si="26"/>
        <v>0</v>
      </c>
      <c r="T116" s="194"/>
      <c r="U116" s="194"/>
      <c r="V116" s="207"/>
    </row>
    <row r="117" spans="1:22" ht="48.75" customHeight="1">
      <c r="A117" s="49" t="s">
        <v>145</v>
      </c>
      <c r="B117" s="255" t="s">
        <v>1084</v>
      </c>
      <c r="C117" s="49" t="s">
        <v>9</v>
      </c>
      <c r="D117" s="205">
        <f t="shared" si="22"/>
        <v>0</v>
      </c>
      <c r="E117" s="194">
        <v>0</v>
      </c>
      <c r="F117" s="194"/>
      <c r="G117" s="205">
        <f t="shared" si="23"/>
        <v>0</v>
      </c>
      <c r="H117" s="194">
        <v>0</v>
      </c>
      <c r="I117" s="194"/>
      <c r="J117" s="205">
        <f t="shared" si="24"/>
        <v>15376</v>
      </c>
      <c r="K117" s="194">
        <v>15376</v>
      </c>
      <c r="L117" s="194"/>
      <c r="M117" s="206">
        <f t="shared" si="18"/>
        <v>15376</v>
      </c>
      <c r="N117" s="206">
        <f t="shared" si="19"/>
        <v>15376</v>
      </c>
      <c r="O117" s="206">
        <f t="shared" si="20"/>
        <v>0</v>
      </c>
      <c r="P117" s="205">
        <f t="shared" si="25"/>
        <v>17000</v>
      </c>
      <c r="Q117" s="194">
        <v>17000</v>
      </c>
      <c r="R117" s="194"/>
      <c r="S117" s="205">
        <f t="shared" si="26"/>
        <v>18000</v>
      </c>
      <c r="T117" s="194">
        <v>18000</v>
      </c>
      <c r="U117" s="194"/>
      <c r="V117" s="207"/>
    </row>
    <row r="118" spans="1:22" ht="80.25" customHeight="1">
      <c r="A118" s="49" t="s">
        <v>147</v>
      </c>
      <c r="B118" s="255" t="s">
        <v>1103</v>
      </c>
      <c r="C118" s="49" t="s">
        <v>9</v>
      </c>
      <c r="D118" s="205">
        <f t="shared" si="22"/>
        <v>0</v>
      </c>
      <c r="E118" s="194">
        <v>0</v>
      </c>
      <c r="F118" s="194"/>
      <c r="G118" s="205">
        <f t="shared" si="23"/>
        <v>0</v>
      </c>
      <c r="H118" s="194">
        <v>0</v>
      </c>
      <c r="I118" s="194"/>
      <c r="J118" s="205">
        <f t="shared" si="24"/>
        <v>0</v>
      </c>
      <c r="K118" s="194"/>
      <c r="L118" s="194"/>
      <c r="M118" s="206">
        <f t="shared" si="18"/>
        <v>0</v>
      </c>
      <c r="N118" s="206">
        <f t="shared" si="19"/>
        <v>0</v>
      </c>
      <c r="O118" s="206">
        <f t="shared" si="20"/>
        <v>0</v>
      </c>
      <c r="P118" s="205">
        <f t="shared" si="25"/>
        <v>0</v>
      </c>
      <c r="Q118" s="194"/>
      <c r="R118" s="194"/>
      <c r="S118" s="205">
        <f t="shared" si="26"/>
        <v>0</v>
      </c>
      <c r="T118" s="194"/>
      <c r="U118" s="194"/>
      <c r="V118" s="207"/>
    </row>
    <row r="119" spans="1:22" ht="28.5" customHeight="1">
      <c r="A119" s="49" t="s">
        <v>149</v>
      </c>
      <c r="B119" s="255" t="s">
        <v>1085</v>
      </c>
      <c r="C119" s="49" t="s">
        <v>9</v>
      </c>
      <c r="D119" s="205">
        <f t="shared" si="22"/>
        <v>43</v>
      </c>
      <c r="E119" s="194">
        <v>43</v>
      </c>
      <c r="F119" s="194"/>
      <c r="G119" s="205">
        <f t="shared" si="23"/>
        <v>90</v>
      </c>
      <c r="H119" s="194">
        <v>90</v>
      </c>
      <c r="I119" s="194"/>
      <c r="J119" s="205">
        <f t="shared" si="24"/>
        <v>90</v>
      </c>
      <c r="K119" s="194">
        <v>90</v>
      </c>
      <c r="L119" s="194"/>
      <c r="M119" s="206">
        <f t="shared" si="18"/>
        <v>0</v>
      </c>
      <c r="N119" s="206">
        <f t="shared" si="19"/>
        <v>0</v>
      </c>
      <c r="O119" s="206">
        <f t="shared" si="20"/>
        <v>0</v>
      </c>
      <c r="P119" s="205">
        <f t="shared" si="25"/>
        <v>90</v>
      </c>
      <c r="Q119" s="194">
        <v>90</v>
      </c>
      <c r="R119" s="194"/>
      <c r="S119" s="205">
        <f t="shared" si="26"/>
        <v>90</v>
      </c>
      <c r="T119" s="194">
        <v>90</v>
      </c>
      <c r="U119" s="194"/>
      <c r="V119" s="207"/>
    </row>
    <row r="120" spans="1:22" ht="24" customHeight="1">
      <c r="A120" s="49" t="s">
        <v>151</v>
      </c>
      <c r="B120" s="255" t="s">
        <v>1086</v>
      </c>
      <c r="C120" s="49" t="s">
        <v>9</v>
      </c>
      <c r="D120" s="205">
        <f t="shared" si="22"/>
        <v>0</v>
      </c>
      <c r="E120" s="194">
        <v>0</v>
      </c>
      <c r="F120" s="194"/>
      <c r="G120" s="205">
        <f t="shared" si="23"/>
        <v>0</v>
      </c>
      <c r="H120" s="194">
        <v>0</v>
      </c>
      <c r="I120" s="194"/>
      <c r="J120" s="205">
        <f t="shared" si="24"/>
        <v>0</v>
      </c>
      <c r="K120" s="194"/>
      <c r="L120" s="194"/>
      <c r="M120" s="206">
        <f t="shared" si="18"/>
        <v>0</v>
      </c>
      <c r="N120" s="206">
        <f t="shared" si="19"/>
        <v>0</v>
      </c>
      <c r="O120" s="206">
        <f t="shared" si="20"/>
        <v>0</v>
      </c>
      <c r="P120" s="205">
        <f t="shared" si="25"/>
        <v>0</v>
      </c>
      <c r="Q120" s="194"/>
      <c r="R120" s="194"/>
      <c r="S120" s="205">
        <f t="shared" si="26"/>
        <v>0</v>
      </c>
      <c r="T120" s="194"/>
      <c r="U120" s="194"/>
      <c r="V120" s="207"/>
    </row>
    <row r="121" spans="1:22" ht="24" customHeight="1">
      <c r="A121" s="49" t="s">
        <v>153</v>
      </c>
      <c r="B121" s="255" t="s">
        <v>1036</v>
      </c>
      <c r="C121" s="49" t="s">
        <v>9</v>
      </c>
      <c r="D121" s="205">
        <f t="shared" si="22"/>
        <v>0</v>
      </c>
      <c r="E121" s="194">
        <v>0</v>
      </c>
      <c r="F121" s="194"/>
      <c r="G121" s="205">
        <f t="shared" si="23"/>
        <v>0</v>
      </c>
      <c r="H121" s="194">
        <v>0</v>
      </c>
      <c r="I121" s="194"/>
      <c r="J121" s="205">
        <f t="shared" si="24"/>
        <v>0</v>
      </c>
      <c r="K121" s="194"/>
      <c r="L121" s="194"/>
      <c r="M121" s="206">
        <f t="shared" si="18"/>
        <v>0</v>
      </c>
      <c r="N121" s="206">
        <f t="shared" si="19"/>
        <v>0</v>
      </c>
      <c r="O121" s="206">
        <f t="shared" si="20"/>
        <v>0</v>
      </c>
      <c r="P121" s="205">
        <f t="shared" si="25"/>
        <v>0</v>
      </c>
      <c r="Q121" s="194"/>
      <c r="R121" s="194"/>
      <c r="S121" s="205">
        <f t="shared" si="26"/>
        <v>0</v>
      </c>
      <c r="T121" s="194"/>
      <c r="U121" s="194"/>
      <c r="V121" s="207"/>
    </row>
    <row r="122" spans="1:22" ht="36.75" customHeight="1">
      <c r="A122" s="49" t="s">
        <v>155</v>
      </c>
      <c r="B122" s="255" t="s">
        <v>1104</v>
      </c>
      <c r="C122" s="49" t="s">
        <v>9</v>
      </c>
      <c r="D122" s="205">
        <f t="shared" si="22"/>
        <v>72971.566000000006</v>
      </c>
      <c r="E122" s="194">
        <v>72971.566000000006</v>
      </c>
      <c r="F122" s="194"/>
      <c r="G122" s="205">
        <f>SUM(H122:I122)</f>
        <v>60000</v>
      </c>
      <c r="H122" s="194">
        <v>60000</v>
      </c>
      <c r="I122" s="194"/>
      <c r="J122" s="205">
        <f>SUM(K122:L122)</f>
        <v>60000</v>
      </c>
      <c r="K122" s="194">
        <v>60000</v>
      </c>
      <c r="L122" s="194"/>
      <c r="M122" s="206">
        <f t="shared" si="18"/>
        <v>0</v>
      </c>
      <c r="N122" s="206">
        <f t="shared" si="19"/>
        <v>0</v>
      </c>
      <c r="O122" s="206">
        <f t="shared" si="20"/>
        <v>0</v>
      </c>
      <c r="P122" s="205">
        <f>SUM(Q122:R122)</f>
        <v>60000</v>
      </c>
      <c r="Q122" s="194">
        <v>60000</v>
      </c>
      <c r="R122" s="194"/>
      <c r="S122" s="205">
        <f>SUM(T122:U122)</f>
        <v>60000</v>
      </c>
      <c r="T122" s="194">
        <v>60000</v>
      </c>
      <c r="U122" s="194"/>
      <c r="V122" s="207"/>
    </row>
    <row r="123" spans="1:22" ht="21">
      <c r="A123" s="10">
        <v>1353</v>
      </c>
      <c r="B123" s="255" t="s">
        <v>309</v>
      </c>
      <c r="C123" s="49"/>
      <c r="D123" s="205">
        <f t="shared" si="22"/>
        <v>0</v>
      </c>
      <c r="E123" s="194">
        <v>0</v>
      </c>
      <c r="F123" s="194"/>
      <c r="G123" s="205">
        <f>SUM(H123:I123)</f>
        <v>0</v>
      </c>
      <c r="H123" s="194">
        <v>0</v>
      </c>
      <c r="I123" s="194"/>
      <c r="J123" s="205">
        <f>SUM(K123:L123)</f>
        <v>0</v>
      </c>
      <c r="K123" s="194"/>
      <c r="L123" s="194"/>
      <c r="M123" s="206">
        <f t="shared" si="18"/>
        <v>0</v>
      </c>
      <c r="N123" s="206">
        <f t="shared" si="19"/>
        <v>0</v>
      </c>
      <c r="O123" s="206">
        <f t="shared" si="20"/>
        <v>0</v>
      </c>
      <c r="P123" s="205">
        <f>SUM(Q123:R123)</f>
        <v>0</v>
      </c>
      <c r="Q123" s="194"/>
      <c r="R123" s="194"/>
      <c r="S123" s="205">
        <f>SUM(T123:U123)</f>
        <v>0</v>
      </c>
      <c r="T123" s="194"/>
      <c r="U123" s="194"/>
      <c r="V123" s="207"/>
    </row>
    <row r="124" spans="1:22" ht="50.25" customHeight="1">
      <c r="A124" s="51" t="s">
        <v>157</v>
      </c>
      <c r="B124" s="254" t="s">
        <v>1087</v>
      </c>
      <c r="C124" s="51" t="s">
        <v>158</v>
      </c>
      <c r="D124" s="205">
        <f t="shared" si="22"/>
        <v>8446.6949999999997</v>
      </c>
      <c r="E124" s="205">
        <f>SUM(E126:E127)</f>
        <v>8446.6949999999997</v>
      </c>
      <c r="F124" s="205">
        <f>SUM(F126:F127)</f>
        <v>0</v>
      </c>
      <c r="G124" s="205">
        <f t="shared" ref="G124:G140" si="27">SUM(H124:I124)</f>
        <v>8750</v>
      </c>
      <c r="H124" s="205">
        <f>SUM(H126:H127)</f>
        <v>8750</v>
      </c>
      <c r="I124" s="205">
        <f>SUM(I126:I127)</f>
        <v>0</v>
      </c>
      <c r="J124" s="205">
        <f t="shared" ref="J124:J140" si="28">SUM(K124:L124)</f>
        <v>8750</v>
      </c>
      <c r="K124" s="205">
        <f>SUM(K126:K127)</f>
        <v>8750</v>
      </c>
      <c r="L124" s="205">
        <f>SUM(L126:L127)</f>
        <v>0</v>
      </c>
      <c r="M124" s="206">
        <f t="shared" si="18"/>
        <v>0</v>
      </c>
      <c r="N124" s="206">
        <f t="shared" si="19"/>
        <v>0</v>
      </c>
      <c r="O124" s="206">
        <f t="shared" si="20"/>
        <v>0</v>
      </c>
      <c r="P124" s="205">
        <f>SUM(Q124:R124)</f>
        <v>8750</v>
      </c>
      <c r="Q124" s="205">
        <f>SUM(Q126:Q127)</f>
        <v>8750</v>
      </c>
      <c r="R124" s="205">
        <f>SUM(R126:R127)</f>
        <v>0</v>
      </c>
      <c r="S124" s="205">
        <f t="shared" ref="S124:S140" si="29">SUM(T124:U124)</f>
        <v>8750</v>
      </c>
      <c r="T124" s="205">
        <f>SUM(T126:T127)</f>
        <v>8750</v>
      </c>
      <c r="U124" s="205">
        <f>SUM(U126:U127)</f>
        <v>0</v>
      </c>
      <c r="V124" s="207"/>
    </row>
    <row r="125" spans="1:22" ht="19.5" customHeight="1">
      <c r="A125" s="49"/>
      <c r="B125" s="255" t="s">
        <v>356</v>
      </c>
      <c r="C125" s="49"/>
      <c r="D125" s="205"/>
      <c r="E125" s="194"/>
      <c r="F125" s="194"/>
      <c r="G125" s="205"/>
      <c r="H125" s="194"/>
      <c r="I125" s="194"/>
      <c r="J125" s="205"/>
      <c r="K125" s="208"/>
      <c r="L125" s="208"/>
      <c r="M125" s="206"/>
      <c r="N125" s="206"/>
      <c r="O125" s="206"/>
      <c r="P125" s="205"/>
      <c r="Q125" s="208"/>
      <c r="R125" s="208"/>
      <c r="S125" s="205"/>
      <c r="T125" s="208"/>
      <c r="U125" s="208"/>
      <c r="V125" s="207"/>
    </row>
    <row r="126" spans="1:22" ht="45.75" customHeight="1">
      <c r="A126" s="49" t="s">
        <v>159</v>
      </c>
      <c r="B126" s="255" t="s">
        <v>1088</v>
      </c>
      <c r="C126" s="49" t="s">
        <v>9</v>
      </c>
      <c r="D126" s="205">
        <f t="shared" si="22"/>
        <v>8446.6949999999997</v>
      </c>
      <c r="E126" s="194">
        <v>8446.6949999999997</v>
      </c>
      <c r="F126" s="194"/>
      <c r="G126" s="205">
        <f t="shared" si="27"/>
        <v>8750</v>
      </c>
      <c r="H126" s="194">
        <v>8750</v>
      </c>
      <c r="I126" s="194"/>
      <c r="J126" s="205">
        <f t="shared" si="28"/>
        <v>8750</v>
      </c>
      <c r="K126" s="194">
        <v>8750</v>
      </c>
      <c r="L126" s="208"/>
      <c r="M126" s="206">
        <f t="shared" si="18"/>
        <v>0</v>
      </c>
      <c r="N126" s="206">
        <f t="shared" si="19"/>
        <v>0</v>
      </c>
      <c r="O126" s="206">
        <f t="shared" si="20"/>
        <v>0</v>
      </c>
      <c r="P126" s="205">
        <f>SUM(Q126:R126)</f>
        <v>8750</v>
      </c>
      <c r="Q126" s="194">
        <v>8750</v>
      </c>
      <c r="R126" s="208"/>
      <c r="S126" s="205">
        <f t="shared" si="29"/>
        <v>8750</v>
      </c>
      <c r="T126" s="194">
        <v>8750</v>
      </c>
      <c r="U126" s="208"/>
      <c r="V126" s="207"/>
    </row>
    <row r="127" spans="1:22" ht="38.25" customHeight="1">
      <c r="A127" s="49" t="s">
        <v>161</v>
      </c>
      <c r="B127" s="255" t="s">
        <v>1089</v>
      </c>
      <c r="C127" s="49" t="s">
        <v>9</v>
      </c>
      <c r="D127" s="205">
        <f t="shared" si="22"/>
        <v>0</v>
      </c>
      <c r="E127" s="194"/>
      <c r="F127" s="194"/>
      <c r="G127" s="205">
        <f t="shared" si="27"/>
        <v>0</v>
      </c>
      <c r="H127" s="194"/>
      <c r="I127" s="194"/>
      <c r="J127" s="205">
        <f t="shared" si="28"/>
        <v>0</v>
      </c>
      <c r="K127" s="208"/>
      <c r="L127" s="208"/>
      <c r="M127" s="206">
        <f t="shared" si="18"/>
        <v>0</v>
      </c>
      <c r="N127" s="206">
        <f t="shared" si="19"/>
        <v>0</v>
      </c>
      <c r="O127" s="206">
        <f t="shared" si="20"/>
        <v>0</v>
      </c>
      <c r="P127" s="205">
        <f>SUM(Q127:R127)</f>
        <v>0</v>
      </c>
      <c r="Q127" s="208"/>
      <c r="R127" s="208"/>
      <c r="S127" s="205">
        <f t="shared" si="29"/>
        <v>0</v>
      </c>
      <c r="T127" s="208"/>
      <c r="U127" s="208"/>
      <c r="V127" s="207"/>
    </row>
    <row r="128" spans="1:22" ht="50.25" customHeight="1">
      <c r="A128" s="51" t="s">
        <v>163</v>
      </c>
      <c r="B128" s="254" t="s">
        <v>1043</v>
      </c>
      <c r="C128" s="51" t="s">
        <v>165</v>
      </c>
      <c r="D128" s="205">
        <f t="shared" si="22"/>
        <v>-18.399999999999999</v>
      </c>
      <c r="E128" s="205">
        <f>SUM(E130:E131)</f>
        <v>-18.399999999999999</v>
      </c>
      <c r="F128" s="205">
        <f>SUM(F130:F131)</f>
        <v>0</v>
      </c>
      <c r="G128" s="205">
        <f t="shared" si="27"/>
        <v>0</v>
      </c>
      <c r="H128" s="205">
        <f>SUM(H130:H131)</f>
        <v>0</v>
      </c>
      <c r="I128" s="205">
        <f>SUM(I130:I131)</f>
        <v>0</v>
      </c>
      <c r="J128" s="205">
        <f t="shared" si="28"/>
        <v>0</v>
      </c>
      <c r="K128" s="205">
        <f>SUM(K130:K131)</f>
        <v>0</v>
      </c>
      <c r="L128" s="205">
        <f>SUM(L130:L131)</f>
        <v>0</v>
      </c>
      <c r="M128" s="206">
        <f t="shared" si="18"/>
        <v>0</v>
      </c>
      <c r="N128" s="206">
        <f t="shared" si="19"/>
        <v>0</v>
      </c>
      <c r="O128" s="206">
        <f t="shared" si="20"/>
        <v>0</v>
      </c>
      <c r="P128" s="205">
        <f>SUM(Q128:R128)</f>
        <v>0</v>
      </c>
      <c r="Q128" s="205">
        <f>SUM(Q130:Q131)</f>
        <v>0</v>
      </c>
      <c r="R128" s="205">
        <f>SUM(R130:R131)</f>
        <v>0</v>
      </c>
      <c r="S128" s="205">
        <f t="shared" si="29"/>
        <v>0</v>
      </c>
      <c r="T128" s="205">
        <f>SUM(T130:T131)</f>
        <v>0</v>
      </c>
      <c r="U128" s="205">
        <f>SUM(U130:U131)</f>
        <v>0</v>
      </c>
      <c r="V128" s="207"/>
    </row>
    <row r="129" spans="1:22" ht="20.25" customHeight="1">
      <c r="A129" s="49"/>
      <c r="B129" s="255" t="s">
        <v>356</v>
      </c>
      <c r="C129" s="49"/>
      <c r="D129" s="205"/>
      <c r="E129" s="194"/>
      <c r="F129" s="194"/>
      <c r="G129" s="205"/>
      <c r="H129" s="194"/>
      <c r="I129" s="194"/>
      <c r="J129" s="205"/>
      <c r="K129" s="194"/>
      <c r="L129" s="194"/>
      <c r="M129" s="206"/>
      <c r="N129" s="206"/>
      <c r="O129" s="206"/>
      <c r="P129" s="205"/>
      <c r="Q129" s="194"/>
      <c r="R129" s="194"/>
      <c r="S129" s="205"/>
      <c r="T129" s="194"/>
      <c r="U129" s="194"/>
      <c r="V129" s="207"/>
    </row>
    <row r="130" spans="1:22" ht="52.5">
      <c r="A130" s="10">
        <v>1371</v>
      </c>
      <c r="B130" s="255" t="s">
        <v>308</v>
      </c>
      <c r="C130" s="49"/>
      <c r="D130" s="205">
        <f t="shared" si="22"/>
        <v>0</v>
      </c>
      <c r="E130" s="194"/>
      <c r="F130" s="194"/>
      <c r="G130" s="205">
        <f>SUM(H130:I130)</f>
        <v>0</v>
      </c>
      <c r="H130" s="194"/>
      <c r="I130" s="194"/>
      <c r="J130" s="205">
        <f>SUM(K130:L130)</f>
        <v>0</v>
      </c>
      <c r="K130" s="194"/>
      <c r="L130" s="194"/>
      <c r="M130" s="206">
        <f t="shared" si="18"/>
        <v>0</v>
      </c>
      <c r="N130" s="206">
        <f t="shared" si="19"/>
        <v>0</v>
      </c>
      <c r="O130" s="206">
        <f t="shared" si="20"/>
        <v>0</v>
      </c>
      <c r="P130" s="205">
        <f>SUM(Q130:R130)</f>
        <v>0</v>
      </c>
      <c r="Q130" s="194"/>
      <c r="R130" s="194"/>
      <c r="S130" s="205">
        <f>SUM(T130:U130)</f>
        <v>0</v>
      </c>
      <c r="T130" s="194"/>
      <c r="U130" s="194"/>
      <c r="V130" s="207"/>
    </row>
    <row r="131" spans="1:22" ht="67.5" customHeight="1">
      <c r="A131" s="49" t="s">
        <v>166</v>
      </c>
      <c r="B131" s="255" t="s">
        <v>1110</v>
      </c>
      <c r="C131" s="49" t="s">
        <v>9</v>
      </c>
      <c r="D131" s="205">
        <f t="shared" si="22"/>
        <v>-18.399999999999999</v>
      </c>
      <c r="E131" s="194">
        <v>-18.399999999999999</v>
      </c>
      <c r="F131" s="194"/>
      <c r="G131" s="205">
        <f>SUM(H131:I131)</f>
        <v>0</v>
      </c>
      <c r="H131" s="194"/>
      <c r="I131" s="194"/>
      <c r="J131" s="205">
        <f>SUM(K131:L131)</f>
        <v>0</v>
      </c>
      <c r="K131" s="194"/>
      <c r="L131" s="194"/>
      <c r="M131" s="206">
        <f t="shared" si="18"/>
        <v>0</v>
      </c>
      <c r="N131" s="206">
        <f t="shared" si="19"/>
        <v>0</v>
      </c>
      <c r="O131" s="206">
        <f t="shared" si="20"/>
        <v>0</v>
      </c>
      <c r="P131" s="205">
        <f>SUM(Q131:R131)</f>
        <v>0</v>
      </c>
      <c r="Q131" s="194"/>
      <c r="R131" s="194"/>
      <c r="S131" s="205">
        <f>SUM(T131:U131)</f>
        <v>0</v>
      </c>
      <c r="T131" s="194"/>
      <c r="U131" s="194"/>
      <c r="V131" s="207"/>
    </row>
    <row r="132" spans="1:22" ht="42.75" customHeight="1">
      <c r="A132" s="51" t="s">
        <v>168</v>
      </c>
      <c r="B132" s="254" t="s">
        <v>1044</v>
      </c>
      <c r="C132" s="51" t="s">
        <v>170</v>
      </c>
      <c r="D132" s="205">
        <f t="shared" si="22"/>
        <v>0</v>
      </c>
      <c r="E132" s="205">
        <f>SUM(E134:E135)</f>
        <v>0</v>
      </c>
      <c r="F132" s="205">
        <f>SUM(F134:F135)</f>
        <v>0</v>
      </c>
      <c r="G132" s="205">
        <f t="shared" si="27"/>
        <v>0</v>
      </c>
      <c r="H132" s="205">
        <f>SUM(H134:H135)</f>
        <v>0</v>
      </c>
      <c r="I132" s="205">
        <f>SUM(I134:I135)</f>
        <v>0</v>
      </c>
      <c r="J132" s="205">
        <f t="shared" si="28"/>
        <v>0</v>
      </c>
      <c r="K132" s="205">
        <f>SUM(K134:K135)</f>
        <v>0</v>
      </c>
      <c r="L132" s="205">
        <f>SUM(L134:L135)</f>
        <v>0</v>
      </c>
      <c r="M132" s="206">
        <f t="shared" si="18"/>
        <v>0</v>
      </c>
      <c r="N132" s="206">
        <f t="shared" si="19"/>
        <v>0</v>
      </c>
      <c r="O132" s="206">
        <f t="shared" si="20"/>
        <v>0</v>
      </c>
      <c r="P132" s="205">
        <f>SUM(Q132:R132)</f>
        <v>0</v>
      </c>
      <c r="Q132" s="205">
        <f>SUM(Q134:Q135)</f>
        <v>0</v>
      </c>
      <c r="R132" s="205">
        <f>SUM(R134:R135)</f>
        <v>0</v>
      </c>
      <c r="S132" s="205">
        <f t="shared" si="29"/>
        <v>0</v>
      </c>
      <c r="T132" s="205">
        <f>SUM(T134:T135)</f>
        <v>0</v>
      </c>
      <c r="U132" s="205">
        <f>SUM(U134:U135)</f>
        <v>0</v>
      </c>
      <c r="V132" s="207"/>
    </row>
    <row r="133" spans="1:22" ht="20.25" customHeight="1">
      <c r="A133" s="49"/>
      <c r="B133" s="255" t="s">
        <v>356</v>
      </c>
      <c r="C133" s="49"/>
      <c r="D133" s="205"/>
      <c r="E133" s="194"/>
      <c r="F133" s="194"/>
      <c r="G133" s="205"/>
      <c r="H133" s="194"/>
      <c r="I133" s="194"/>
      <c r="J133" s="205"/>
      <c r="K133" s="194"/>
      <c r="L133" s="194"/>
      <c r="M133" s="206"/>
      <c r="N133" s="206"/>
      <c r="O133" s="206"/>
      <c r="P133" s="205"/>
      <c r="Q133" s="194"/>
      <c r="R133" s="194"/>
      <c r="S133" s="205"/>
      <c r="T133" s="194"/>
      <c r="U133" s="194"/>
      <c r="V133" s="207"/>
    </row>
    <row r="134" spans="1:22" ht="78.75" customHeight="1">
      <c r="A134" s="49" t="s">
        <v>171</v>
      </c>
      <c r="B134" s="255" t="s">
        <v>1111</v>
      </c>
      <c r="C134" s="49"/>
      <c r="D134" s="205">
        <f>SUM(E134:F134)</f>
        <v>0</v>
      </c>
      <c r="E134" s="194"/>
      <c r="F134" s="194"/>
      <c r="G134" s="205">
        <f>SUM(H134:I134)</f>
        <v>0</v>
      </c>
      <c r="H134" s="194"/>
      <c r="I134" s="194"/>
      <c r="J134" s="205">
        <f>SUM(K134:L134)</f>
        <v>0</v>
      </c>
      <c r="K134" s="194"/>
      <c r="L134" s="194"/>
      <c r="M134" s="206">
        <f t="shared" si="18"/>
        <v>0</v>
      </c>
      <c r="N134" s="206">
        <f t="shared" si="19"/>
        <v>0</v>
      </c>
      <c r="O134" s="206">
        <f t="shared" si="20"/>
        <v>0</v>
      </c>
      <c r="P134" s="205">
        <f>SUM(Q134:R134)</f>
        <v>0</v>
      </c>
      <c r="Q134" s="194"/>
      <c r="R134" s="194"/>
      <c r="S134" s="205">
        <f>SUM(T134:U134)</f>
        <v>0</v>
      </c>
      <c r="T134" s="194"/>
      <c r="U134" s="194"/>
      <c r="V134" s="207"/>
    </row>
    <row r="135" spans="1:22" ht="53.25" customHeight="1">
      <c r="A135" s="10">
        <v>1382</v>
      </c>
      <c r="B135" s="255" t="s">
        <v>307</v>
      </c>
      <c r="C135" s="49"/>
      <c r="D135" s="205">
        <f>SUM(E135:F135)</f>
        <v>0</v>
      </c>
      <c r="E135" s="194"/>
      <c r="F135" s="194"/>
      <c r="G135" s="205">
        <f>SUM(H135:I135)</f>
        <v>0</v>
      </c>
      <c r="H135" s="194"/>
      <c r="I135" s="194"/>
      <c r="J135" s="205">
        <f>SUM(K135:L135)</f>
        <v>0</v>
      </c>
      <c r="K135" s="194"/>
      <c r="L135" s="194"/>
      <c r="M135" s="206">
        <f t="shared" si="18"/>
        <v>0</v>
      </c>
      <c r="N135" s="206">
        <f t="shared" si="19"/>
        <v>0</v>
      </c>
      <c r="O135" s="206">
        <f t="shared" si="20"/>
        <v>0</v>
      </c>
      <c r="P135" s="205">
        <f>SUM(Q135:R135)</f>
        <v>0</v>
      </c>
      <c r="Q135" s="194"/>
      <c r="R135" s="194"/>
      <c r="S135" s="205">
        <f>SUM(T135:U135)</f>
        <v>0</v>
      </c>
      <c r="T135" s="194"/>
      <c r="U135" s="194"/>
      <c r="V135" s="207"/>
    </row>
    <row r="136" spans="1:22" ht="42" customHeight="1">
      <c r="A136" s="51" t="s">
        <v>173</v>
      </c>
      <c r="B136" s="254" t="s">
        <v>1045</v>
      </c>
      <c r="C136" s="51" t="s">
        <v>175</v>
      </c>
      <c r="D136" s="205">
        <f>SUM(D138+D140)</f>
        <v>10974.094499999999</v>
      </c>
      <c r="E136" s="205">
        <f>SUM(E138+E140)</f>
        <v>10974.094499999999</v>
      </c>
      <c r="F136" s="205">
        <f>+F139</f>
        <v>300000</v>
      </c>
      <c r="G136" s="205">
        <f>SUM(G138+G140)</f>
        <v>23600</v>
      </c>
      <c r="H136" s="205">
        <f>SUM(H138+H140)</f>
        <v>23600</v>
      </c>
      <c r="I136" s="205">
        <f>+I139</f>
        <v>346884.7</v>
      </c>
      <c r="J136" s="205">
        <f>SUM(J138+J140)</f>
        <v>23600</v>
      </c>
      <c r="K136" s="205">
        <f>SUM(K138+K140)</f>
        <v>23600</v>
      </c>
      <c r="L136" s="205">
        <f>+L139</f>
        <v>483758.6</v>
      </c>
      <c r="M136" s="206">
        <f>J136-G136</f>
        <v>0</v>
      </c>
      <c r="N136" s="206">
        <f>K136-H136</f>
        <v>0</v>
      </c>
      <c r="O136" s="206">
        <f>L136-I136</f>
        <v>136873.89999999997</v>
      </c>
      <c r="P136" s="205">
        <f>SUM(P138+P140)</f>
        <v>23600</v>
      </c>
      <c r="Q136" s="205">
        <f>SUM(Q138+Q140)</f>
        <v>23600</v>
      </c>
      <c r="R136" s="205">
        <f>+R139</f>
        <v>500395</v>
      </c>
      <c r="S136" s="205">
        <f>SUM(S138+S140)</f>
        <v>23600</v>
      </c>
      <c r="T136" s="205">
        <f>SUM(T138+T140)</f>
        <v>23600</v>
      </c>
      <c r="U136" s="205">
        <f>+U139</f>
        <v>517041.2</v>
      </c>
      <c r="V136" s="207"/>
    </row>
    <row r="137" spans="1:22" ht="12.75" customHeight="1">
      <c r="A137" s="49"/>
      <c r="B137" s="255" t="s">
        <v>356</v>
      </c>
      <c r="C137" s="49"/>
      <c r="D137" s="205"/>
      <c r="E137" s="194"/>
      <c r="F137" s="194"/>
      <c r="G137" s="205"/>
      <c r="H137" s="194"/>
      <c r="I137" s="194"/>
      <c r="J137" s="205"/>
      <c r="K137" s="208"/>
      <c r="L137" s="208"/>
      <c r="M137" s="206"/>
      <c r="N137" s="206"/>
      <c r="O137" s="206"/>
      <c r="P137" s="205"/>
      <c r="Q137" s="208"/>
      <c r="R137" s="208"/>
      <c r="S137" s="205"/>
      <c r="T137" s="208"/>
      <c r="U137" s="208"/>
      <c r="V137" s="207"/>
    </row>
    <row r="138" spans="1:22" ht="26.25" customHeight="1">
      <c r="A138" s="49" t="s">
        <v>176</v>
      </c>
      <c r="B138" s="255" t="s">
        <v>1090</v>
      </c>
      <c r="C138" s="49" t="s">
        <v>9</v>
      </c>
      <c r="D138" s="205">
        <f t="shared" si="22"/>
        <v>0</v>
      </c>
      <c r="E138" s="194"/>
      <c r="F138" s="194"/>
      <c r="G138" s="205">
        <f t="shared" si="27"/>
        <v>0</v>
      </c>
      <c r="H138" s="194"/>
      <c r="I138" s="194"/>
      <c r="J138" s="205">
        <f t="shared" si="28"/>
        <v>0</v>
      </c>
      <c r="K138" s="208"/>
      <c r="L138" s="208"/>
      <c r="M138" s="206">
        <f t="shared" si="18"/>
        <v>0</v>
      </c>
      <c r="N138" s="206">
        <f t="shared" si="19"/>
        <v>0</v>
      </c>
      <c r="O138" s="206">
        <f t="shared" si="20"/>
        <v>0</v>
      </c>
      <c r="P138" s="205">
        <f>SUM(Q138:R138)</f>
        <v>0</v>
      </c>
      <c r="Q138" s="208"/>
      <c r="R138" s="208"/>
      <c r="S138" s="205">
        <f t="shared" si="29"/>
        <v>0</v>
      </c>
      <c r="T138" s="208"/>
      <c r="U138" s="208"/>
      <c r="V138" s="207"/>
    </row>
    <row r="139" spans="1:22" ht="27" customHeight="1">
      <c r="A139" s="49" t="s">
        <v>178</v>
      </c>
      <c r="B139" s="255" t="s">
        <v>1112</v>
      </c>
      <c r="C139" s="49" t="s">
        <v>9</v>
      </c>
      <c r="D139" s="205">
        <f>SUM(F139)</f>
        <v>300000</v>
      </c>
      <c r="E139" s="194"/>
      <c r="F139" s="194">
        <v>300000</v>
      </c>
      <c r="G139" s="205">
        <f t="shared" si="27"/>
        <v>346884.7</v>
      </c>
      <c r="H139" s="194"/>
      <c r="I139" s="194">
        <v>346884.7</v>
      </c>
      <c r="J139" s="205">
        <f t="shared" si="28"/>
        <v>483758.6</v>
      </c>
      <c r="K139" s="208"/>
      <c r="L139" s="194">
        <v>483758.6</v>
      </c>
      <c r="M139" s="206">
        <f t="shared" si="18"/>
        <v>136873.89999999997</v>
      </c>
      <c r="N139" s="206">
        <f t="shared" si="19"/>
        <v>0</v>
      </c>
      <c r="O139" s="206">
        <f t="shared" si="20"/>
        <v>136873.89999999997</v>
      </c>
      <c r="P139" s="205">
        <f>SUM(Q139:R139)</f>
        <v>500395</v>
      </c>
      <c r="Q139" s="208"/>
      <c r="R139" s="194">
        <v>500395</v>
      </c>
      <c r="S139" s="205">
        <f t="shared" si="29"/>
        <v>517041.2</v>
      </c>
      <c r="T139" s="208"/>
      <c r="U139" s="194">
        <v>517041.2</v>
      </c>
      <c r="V139" s="207"/>
    </row>
    <row r="140" spans="1:22" ht="39.75" customHeight="1">
      <c r="A140" s="49" t="s">
        <v>180</v>
      </c>
      <c r="B140" s="255" t="s">
        <v>1091</v>
      </c>
      <c r="C140" s="49" t="s">
        <v>9</v>
      </c>
      <c r="D140" s="205">
        <f t="shared" si="22"/>
        <v>10974.094499999999</v>
      </c>
      <c r="E140" s="194">
        <v>10974.094499999999</v>
      </c>
      <c r="F140" s="194"/>
      <c r="G140" s="205">
        <f t="shared" si="27"/>
        <v>23600</v>
      </c>
      <c r="H140" s="194">
        <v>23600</v>
      </c>
      <c r="I140" s="194">
        <v>0</v>
      </c>
      <c r="J140" s="205">
        <f t="shared" si="28"/>
        <v>23600</v>
      </c>
      <c r="K140" s="194">
        <v>23600</v>
      </c>
      <c r="L140" s="208"/>
      <c r="M140" s="206">
        <f t="shared" si="18"/>
        <v>0</v>
      </c>
      <c r="N140" s="206">
        <f t="shared" si="19"/>
        <v>0</v>
      </c>
      <c r="O140" s="206">
        <f t="shared" si="20"/>
        <v>0</v>
      </c>
      <c r="P140" s="205">
        <f>SUM(Q140:R140)</f>
        <v>23600</v>
      </c>
      <c r="Q140" s="194">
        <v>23600</v>
      </c>
      <c r="R140" s="208"/>
      <c r="S140" s="205">
        <f t="shared" si="29"/>
        <v>23600</v>
      </c>
      <c r="T140" s="194">
        <v>23600</v>
      </c>
      <c r="U140" s="208"/>
      <c r="V140" s="207"/>
    </row>
    <row r="141" spans="1:22">
      <c r="A141" s="212"/>
      <c r="B141" s="259"/>
      <c r="C141" s="212"/>
      <c r="D141" s="212"/>
      <c r="E141" s="212"/>
      <c r="F141" s="212"/>
      <c r="G141" s="212"/>
      <c r="H141" s="212"/>
      <c r="I141" s="212"/>
      <c r="J141" s="213"/>
      <c r="K141" s="213"/>
      <c r="L141" s="213"/>
      <c r="M141" s="213"/>
      <c r="N141" s="213"/>
      <c r="O141" s="213"/>
      <c r="P141" s="213"/>
      <c r="Q141" s="213"/>
      <c r="R141" s="213"/>
      <c r="S141" s="213"/>
      <c r="T141" s="213"/>
      <c r="U141" s="213"/>
    </row>
    <row r="142" spans="1:22">
      <c r="A142" s="212"/>
      <c r="B142" s="259"/>
      <c r="C142" s="212"/>
      <c r="D142" s="212"/>
      <c r="E142" s="212"/>
      <c r="F142" s="212"/>
      <c r="G142" s="212"/>
      <c r="H142" s="212"/>
      <c r="I142" s="212"/>
      <c r="J142" s="213"/>
      <c r="K142" s="213"/>
      <c r="L142" s="213"/>
      <c r="M142" s="213"/>
      <c r="N142" s="213"/>
      <c r="O142" s="213"/>
      <c r="P142" s="213"/>
      <c r="Q142" s="213"/>
      <c r="R142" s="213"/>
      <c r="S142" s="213"/>
      <c r="T142" s="213"/>
      <c r="U142" s="213"/>
    </row>
    <row r="143" spans="1:22">
      <c r="A143" s="212"/>
      <c r="B143" s="259"/>
      <c r="C143" s="212"/>
      <c r="D143" s="212"/>
      <c r="E143" s="212"/>
      <c r="F143" s="212"/>
      <c r="G143" s="212"/>
      <c r="H143" s="212"/>
      <c r="I143" s="212"/>
      <c r="J143" s="213"/>
      <c r="K143" s="213"/>
      <c r="L143" s="213"/>
      <c r="M143" s="213"/>
      <c r="N143" s="213"/>
      <c r="O143" s="213"/>
      <c r="P143" s="213"/>
      <c r="Q143" s="213"/>
      <c r="R143" s="213"/>
      <c r="S143" s="213"/>
      <c r="T143" s="213"/>
      <c r="U143" s="213"/>
    </row>
  </sheetData>
  <mergeCells count="23">
    <mergeCell ref="M9:O9"/>
    <mergeCell ref="M10:M11"/>
    <mergeCell ref="N10:O10"/>
    <mergeCell ref="D10:D11"/>
    <mergeCell ref="D9:F9"/>
    <mergeCell ref="G9:I9"/>
    <mergeCell ref="V10:V11"/>
    <mergeCell ref="B9:B11"/>
    <mergeCell ref="A9:A11"/>
    <mergeCell ref="J9:L9"/>
    <mergeCell ref="P9:R9"/>
    <mergeCell ref="S9:U9"/>
    <mergeCell ref="H10:I10"/>
    <mergeCell ref="T10:U10"/>
    <mergeCell ref="S10:S11"/>
    <mergeCell ref="C9:C11"/>
    <mergeCell ref="A7:U7"/>
    <mergeCell ref="K10:L10"/>
    <mergeCell ref="J10:J11"/>
    <mergeCell ref="P10:P11"/>
    <mergeCell ref="Q10:R10"/>
    <mergeCell ref="E10:F10"/>
    <mergeCell ref="G10:G11"/>
  </mergeCells>
  <pageMargins left="0.2" right="0.2" top="0.25" bottom="0.25" header="0" footer="0"/>
  <pageSetup paperSize="9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X141"/>
  <sheetViews>
    <sheetView view="pageBreakPreview" topLeftCell="E1" zoomScaleSheetLayoutView="100" workbookViewId="0">
      <selection activeCell="E11" sqref="E11:V138"/>
    </sheetView>
  </sheetViews>
  <sheetFormatPr defaultRowHeight="10.5"/>
  <cols>
    <col min="1" max="1" width="9" style="248" customWidth="1"/>
    <col min="2" max="2" width="47.5" style="249" customWidth="1"/>
    <col min="3" max="3" width="11.1640625" style="248" customWidth="1"/>
    <col min="4" max="4" width="22" style="248" customWidth="1"/>
    <col min="5" max="6" width="11.1640625" style="248" customWidth="1"/>
    <col min="7" max="7" width="10" style="248" customWidth="1"/>
    <col min="8" max="10" width="11.1640625" style="248" customWidth="1"/>
    <col min="11" max="12" width="11.1640625" style="250" customWidth="1"/>
    <col min="13" max="13" width="10" style="250" customWidth="1"/>
    <col min="14" max="14" width="12" style="250" customWidth="1"/>
    <col min="15" max="15" width="10" style="250" customWidth="1"/>
    <col min="16" max="16" width="12" style="250" customWidth="1"/>
    <col min="17" max="22" width="11.1640625" style="250" customWidth="1"/>
    <col min="23" max="23" width="34.6640625" style="214" customWidth="1"/>
    <col min="24" max="16384" width="9.33203125" style="214"/>
  </cols>
  <sheetData>
    <row r="1" spans="1:23" ht="15.75">
      <c r="W1" s="221" t="s">
        <v>753</v>
      </c>
    </row>
    <row r="2" spans="1:23" ht="20.25" customHeight="1">
      <c r="M2" s="251"/>
      <c r="N2" s="251"/>
      <c r="O2" s="251"/>
      <c r="P2" s="251"/>
      <c r="S2" s="251"/>
      <c r="U2" s="214"/>
      <c r="W2" s="262" t="s">
        <v>1177</v>
      </c>
    </row>
    <row r="3" spans="1:23" ht="20.25" customHeight="1">
      <c r="M3" s="251"/>
      <c r="N3" s="251"/>
      <c r="O3" s="251"/>
      <c r="P3" s="251"/>
      <c r="S3" s="251"/>
      <c r="U3" s="214"/>
      <c r="W3" s="262" t="s">
        <v>1175</v>
      </c>
    </row>
    <row r="4" spans="1:23" ht="15" customHeight="1">
      <c r="A4" s="252"/>
      <c r="B4" s="252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14"/>
      <c r="W4" s="262" t="s">
        <v>1192</v>
      </c>
    </row>
    <row r="5" spans="1:23" ht="46.5" customHeight="1">
      <c r="A5" s="276" t="s">
        <v>1185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53"/>
      <c r="M5" s="253"/>
      <c r="N5" s="253"/>
      <c r="O5" s="253"/>
      <c r="P5" s="253"/>
      <c r="Q5" s="253"/>
      <c r="R5" s="253"/>
      <c r="S5" s="253"/>
      <c r="T5" s="253"/>
      <c r="U5" s="252"/>
      <c r="V5" s="252"/>
      <c r="W5" s="263" t="s">
        <v>1193</v>
      </c>
    </row>
    <row r="6" spans="1:23" ht="21" customHeight="1">
      <c r="E6" s="265"/>
      <c r="F6" s="265"/>
      <c r="G6" s="265"/>
      <c r="H6" s="265"/>
      <c r="I6" s="265"/>
      <c r="J6" s="265"/>
      <c r="K6" s="265"/>
      <c r="L6" s="265"/>
      <c r="M6" s="265"/>
      <c r="N6" s="265"/>
      <c r="O6" s="265"/>
      <c r="P6" s="265"/>
      <c r="Q6" s="265"/>
      <c r="R6" s="265"/>
      <c r="S6" s="265"/>
      <c r="T6" s="265"/>
      <c r="U6" s="265"/>
      <c r="V6" s="265"/>
      <c r="W6" s="213" t="s">
        <v>0</v>
      </c>
    </row>
    <row r="7" spans="1:23" ht="21.75" customHeight="1">
      <c r="A7" s="269" t="s">
        <v>1</v>
      </c>
      <c r="B7" s="269" t="s">
        <v>2</v>
      </c>
      <c r="C7" s="269" t="s">
        <v>3</v>
      </c>
      <c r="D7" s="271" t="s">
        <v>185</v>
      </c>
      <c r="E7" s="272" t="s">
        <v>1179</v>
      </c>
      <c r="F7" s="272"/>
      <c r="G7" s="272"/>
      <c r="H7" s="272" t="s">
        <v>1180</v>
      </c>
      <c r="I7" s="272"/>
      <c r="J7" s="272"/>
      <c r="K7" s="272" t="s">
        <v>182</v>
      </c>
      <c r="L7" s="272"/>
      <c r="M7" s="272"/>
      <c r="N7" s="275" t="s">
        <v>1182</v>
      </c>
      <c r="O7" s="275"/>
      <c r="P7" s="275"/>
      <c r="Q7" s="272" t="s">
        <v>183</v>
      </c>
      <c r="R7" s="272"/>
      <c r="S7" s="272"/>
      <c r="T7" s="272" t="s">
        <v>1181</v>
      </c>
      <c r="U7" s="272"/>
      <c r="V7" s="272"/>
      <c r="W7" s="217" t="s">
        <v>306</v>
      </c>
    </row>
    <row r="8" spans="1:23" ht="21" customHeight="1">
      <c r="A8" s="269"/>
      <c r="B8" s="269"/>
      <c r="C8" s="269"/>
      <c r="D8" s="271"/>
      <c r="E8" s="268" t="s">
        <v>4</v>
      </c>
      <c r="F8" s="268" t="s">
        <v>5</v>
      </c>
      <c r="G8" s="268"/>
      <c r="H8" s="271" t="s">
        <v>4</v>
      </c>
      <c r="I8" s="268" t="s">
        <v>5</v>
      </c>
      <c r="J8" s="268"/>
      <c r="K8" s="268" t="s">
        <v>4</v>
      </c>
      <c r="L8" s="268" t="s">
        <v>5</v>
      </c>
      <c r="M8" s="268"/>
      <c r="N8" s="268" t="s">
        <v>4</v>
      </c>
      <c r="O8" s="268" t="s">
        <v>5</v>
      </c>
      <c r="P8" s="268"/>
      <c r="Q8" s="268" t="s">
        <v>4</v>
      </c>
      <c r="R8" s="268" t="s">
        <v>5</v>
      </c>
      <c r="S8" s="268"/>
      <c r="T8" s="268" t="s">
        <v>4</v>
      </c>
      <c r="U8" s="268" t="s">
        <v>5</v>
      </c>
      <c r="V8" s="268"/>
      <c r="W8" s="273" t="s">
        <v>1183</v>
      </c>
    </row>
    <row r="9" spans="1:23" ht="33" customHeight="1">
      <c r="A9" s="269"/>
      <c r="B9" s="269"/>
      <c r="C9" s="269"/>
      <c r="D9" s="271"/>
      <c r="E9" s="268"/>
      <c r="F9" s="37" t="s">
        <v>6</v>
      </c>
      <c r="G9" s="37" t="s">
        <v>7</v>
      </c>
      <c r="H9" s="271"/>
      <c r="I9" s="37" t="s">
        <v>6</v>
      </c>
      <c r="J9" s="37" t="s">
        <v>7</v>
      </c>
      <c r="K9" s="268"/>
      <c r="L9" s="37" t="s">
        <v>6</v>
      </c>
      <c r="M9" s="37" t="s">
        <v>7</v>
      </c>
      <c r="N9" s="268"/>
      <c r="O9" s="37" t="s">
        <v>6</v>
      </c>
      <c r="P9" s="37" t="s">
        <v>7</v>
      </c>
      <c r="Q9" s="268"/>
      <c r="R9" s="37" t="s">
        <v>6</v>
      </c>
      <c r="S9" s="37" t="s">
        <v>7</v>
      </c>
      <c r="T9" s="268"/>
      <c r="U9" s="37" t="s">
        <v>6</v>
      </c>
      <c r="V9" s="37" t="s">
        <v>7</v>
      </c>
      <c r="W9" s="274"/>
    </row>
    <row r="10" spans="1:23" ht="23.25" customHeight="1">
      <c r="A10" s="4">
        <v>1</v>
      </c>
      <c r="B10" s="4">
        <v>2</v>
      </c>
      <c r="C10" s="4">
        <v>3</v>
      </c>
      <c r="D10" s="4">
        <v>4</v>
      </c>
      <c r="E10" s="4">
        <v>4</v>
      </c>
      <c r="F10" s="4">
        <v>5</v>
      </c>
      <c r="G10" s="4">
        <v>6</v>
      </c>
      <c r="H10" s="4">
        <v>7</v>
      </c>
      <c r="I10" s="4">
        <v>8</v>
      </c>
      <c r="J10" s="4">
        <v>9</v>
      </c>
      <c r="K10" s="4">
        <v>10</v>
      </c>
      <c r="L10" s="4">
        <v>11</v>
      </c>
      <c r="M10" s="4">
        <v>12</v>
      </c>
      <c r="N10" s="4">
        <v>13</v>
      </c>
      <c r="O10" s="4">
        <v>14</v>
      </c>
      <c r="P10" s="4">
        <v>15</v>
      </c>
      <c r="Q10" s="4">
        <v>16</v>
      </c>
      <c r="R10" s="4">
        <v>17</v>
      </c>
      <c r="S10" s="4">
        <v>18</v>
      </c>
      <c r="T10" s="4">
        <v>19</v>
      </c>
      <c r="U10" s="4">
        <v>20</v>
      </c>
      <c r="V10" s="4">
        <v>21</v>
      </c>
      <c r="W10" s="4">
        <v>22</v>
      </c>
    </row>
    <row r="11" spans="1:23" ht="84.75" customHeight="1">
      <c r="A11" s="51" t="s">
        <v>8</v>
      </c>
      <c r="B11" s="254" t="s">
        <v>342</v>
      </c>
      <c r="C11" s="51" t="s">
        <v>9</v>
      </c>
      <c r="D11" s="51"/>
      <c r="E11" s="205">
        <f>SUM(E13+E54+E78)</f>
        <v>4888372.8255000003</v>
      </c>
      <c r="F11" s="205">
        <f t="shared" ref="F11:V11" si="0">SUM(F13+F54+F78)</f>
        <v>4650558.5894999998</v>
      </c>
      <c r="G11" s="205">
        <f t="shared" si="0"/>
        <v>537814.23600000003</v>
      </c>
      <c r="H11" s="205">
        <f t="shared" si="0"/>
        <v>5978513.0120000001</v>
      </c>
      <c r="I11" s="205">
        <f t="shared" si="0"/>
        <v>4557186.4120000005</v>
      </c>
      <c r="J11" s="205">
        <f t="shared" si="0"/>
        <v>1768211.3</v>
      </c>
      <c r="K11" s="205">
        <f t="shared" si="0"/>
        <v>5257810.182</v>
      </c>
      <c r="L11" s="205">
        <f t="shared" si="0"/>
        <v>4837586.3260000004</v>
      </c>
      <c r="M11" s="205">
        <f t="shared" si="0"/>
        <v>903982.45600000001</v>
      </c>
      <c r="N11" s="206">
        <f>K11-H11</f>
        <v>-720702.83000000007</v>
      </c>
      <c r="O11" s="206">
        <f>L11-I11</f>
        <v>280399.91399999987</v>
      </c>
      <c r="P11" s="206">
        <f>M11-J11</f>
        <v>-864228.84400000004</v>
      </c>
      <c r="Q11" s="205">
        <f t="shared" si="0"/>
        <v>5795866.0240000002</v>
      </c>
      <c r="R11" s="205">
        <f t="shared" si="0"/>
        <v>5003950.1739999996</v>
      </c>
      <c r="S11" s="205">
        <f t="shared" si="0"/>
        <v>1292310.8500000001</v>
      </c>
      <c r="T11" s="205">
        <f t="shared" si="0"/>
        <v>5970412.2079999996</v>
      </c>
      <c r="U11" s="205">
        <f t="shared" si="0"/>
        <v>5170412.2079999996</v>
      </c>
      <c r="V11" s="205">
        <f t="shared" si="0"/>
        <v>1317041.2</v>
      </c>
      <c r="W11" s="247"/>
    </row>
    <row r="12" spans="1:23" ht="16.5" customHeight="1">
      <c r="A12" s="49"/>
      <c r="B12" s="255" t="s">
        <v>5</v>
      </c>
      <c r="C12" s="49"/>
      <c r="D12" s="49"/>
      <c r="E12" s="205"/>
      <c r="F12" s="205"/>
      <c r="G12" s="205"/>
      <c r="H12" s="205"/>
      <c r="I12" s="205"/>
      <c r="J12" s="205"/>
      <c r="K12" s="205"/>
      <c r="L12" s="205"/>
      <c r="M12" s="205"/>
      <c r="N12" s="206"/>
      <c r="O12" s="206"/>
      <c r="P12" s="206"/>
      <c r="Q12" s="205"/>
      <c r="R12" s="205"/>
      <c r="S12" s="205"/>
      <c r="T12" s="205"/>
      <c r="U12" s="205"/>
      <c r="V12" s="205"/>
      <c r="W12" s="205"/>
    </row>
    <row r="13" spans="1:23" ht="40.5" customHeight="1">
      <c r="A13" s="51" t="s">
        <v>10</v>
      </c>
      <c r="B13" s="254" t="s">
        <v>11</v>
      </c>
      <c r="C13" s="51" t="s">
        <v>12</v>
      </c>
      <c r="D13" s="51"/>
      <c r="E13" s="205">
        <f t="shared" ref="E13:E96" si="1">SUM(F13:G13)</f>
        <v>1138168.8330999999</v>
      </c>
      <c r="F13" s="205">
        <f>SUM(F15+F20+F23+F44+F48)</f>
        <v>1138168.8330999999</v>
      </c>
      <c r="G13" s="205">
        <f>SUM(G15+G20+G23+G44+G48)</f>
        <v>0</v>
      </c>
      <c r="H13" s="205">
        <f>SUM(I13:J13)</f>
        <v>1249045.412</v>
      </c>
      <c r="I13" s="205">
        <f>SUM(I15+I20+I23+I44+I48)</f>
        <v>1249045.412</v>
      </c>
      <c r="J13" s="205">
        <f>SUM(J15+J20+J23+J44+J48)</f>
        <v>0</v>
      </c>
      <c r="K13" s="205">
        <f>SUM(L13:M13)</f>
        <v>1436180.605</v>
      </c>
      <c r="L13" s="205">
        <f>SUM(L15+L20+L23+L44+L48)</f>
        <v>1436180.605</v>
      </c>
      <c r="M13" s="205">
        <f>SUM(M15+M20+M23+M44+M48)</f>
        <v>0</v>
      </c>
      <c r="N13" s="206">
        <f>K13-H13</f>
        <v>187135.19299999997</v>
      </c>
      <c r="O13" s="206">
        <f>L13-I13</f>
        <v>187135.19299999997</v>
      </c>
      <c r="P13" s="206">
        <f>M13-J13</f>
        <v>0</v>
      </c>
      <c r="Q13" s="205">
        <f>SUM(R13:S13)</f>
        <v>1598235.838</v>
      </c>
      <c r="R13" s="205">
        <f>SUM(R15+R20+R23+R44+R48)</f>
        <v>1598235.838</v>
      </c>
      <c r="S13" s="205">
        <f>SUM(S15+S20+S23+S44+S48)</f>
        <v>0</v>
      </c>
      <c r="T13" s="205">
        <f>SUM(U13:V13)</f>
        <v>1759697.872</v>
      </c>
      <c r="U13" s="205">
        <f>SUM(U15+U20+U23+U44+U48)</f>
        <v>1759697.872</v>
      </c>
      <c r="V13" s="205">
        <f>SUM(V15+V20+V23+V44+V48)</f>
        <v>0</v>
      </c>
      <c r="W13" s="207"/>
    </row>
    <row r="14" spans="1:23" ht="19.5" customHeight="1">
      <c r="A14" s="49"/>
      <c r="B14" s="255" t="s">
        <v>5</v>
      </c>
      <c r="C14" s="49"/>
      <c r="D14" s="49"/>
      <c r="E14" s="205"/>
      <c r="F14" s="205"/>
      <c r="G14" s="205"/>
      <c r="H14" s="205"/>
      <c r="I14" s="194"/>
      <c r="J14" s="194"/>
      <c r="K14" s="205"/>
      <c r="L14" s="208"/>
      <c r="M14" s="208"/>
      <c r="N14" s="206"/>
      <c r="O14" s="206"/>
      <c r="P14" s="206"/>
      <c r="Q14" s="205"/>
      <c r="R14" s="208"/>
      <c r="S14" s="208"/>
      <c r="T14" s="205"/>
      <c r="U14" s="208"/>
      <c r="V14" s="208"/>
      <c r="W14" s="207"/>
    </row>
    <row r="15" spans="1:23" ht="39.75" customHeight="1">
      <c r="A15" s="51" t="s">
        <v>13</v>
      </c>
      <c r="B15" s="254" t="s">
        <v>14</v>
      </c>
      <c r="C15" s="51" t="s">
        <v>15</v>
      </c>
      <c r="D15" s="51"/>
      <c r="E15" s="205">
        <f t="shared" si="1"/>
        <v>175710.75380000001</v>
      </c>
      <c r="F15" s="205">
        <f>SUM(F17:F19)</f>
        <v>175710.75380000001</v>
      </c>
      <c r="G15" s="205">
        <f>SUM(G17:G19)</f>
        <v>0</v>
      </c>
      <c r="H15" s="205">
        <f>SUM(I15:J15)</f>
        <v>212310.76500000001</v>
      </c>
      <c r="I15" s="205">
        <f>SUM(I17:I19)</f>
        <v>212310.76500000001</v>
      </c>
      <c r="J15" s="205">
        <f>SUM(J17:J19)</f>
        <v>0</v>
      </c>
      <c r="K15" s="205">
        <f>SUM(L15:M15)</f>
        <v>319334.467</v>
      </c>
      <c r="L15" s="205">
        <f>SUM(L17:L19)</f>
        <v>319334.467</v>
      </c>
      <c r="M15" s="205">
        <f>SUM(M17:M19)</f>
        <v>0</v>
      </c>
      <c r="N15" s="206">
        <f>K15-H15</f>
        <v>107023.70199999999</v>
      </c>
      <c r="O15" s="206">
        <f>L15-I15</f>
        <v>107023.70199999999</v>
      </c>
      <c r="P15" s="206">
        <f>M15-J15</f>
        <v>0</v>
      </c>
      <c r="Q15" s="205">
        <f>SUM(R15:S15)</f>
        <v>479991.7</v>
      </c>
      <c r="R15" s="205">
        <f>SUM(R17:R19)</f>
        <v>479991.7</v>
      </c>
      <c r="S15" s="205">
        <f>SUM(S17:S19)</f>
        <v>0</v>
      </c>
      <c r="T15" s="205">
        <f>SUM(U15:V15)</f>
        <v>639988.93400000001</v>
      </c>
      <c r="U15" s="205">
        <f>SUM(U17:U19)</f>
        <v>639988.93400000001</v>
      </c>
      <c r="V15" s="205">
        <f>SUM(V17:V19)</f>
        <v>0</v>
      </c>
      <c r="W15" s="207"/>
    </row>
    <row r="16" spans="1:23" ht="12.75" customHeight="1">
      <c r="A16" s="49"/>
      <c r="B16" s="255" t="s">
        <v>5</v>
      </c>
      <c r="C16" s="49"/>
      <c r="D16" s="49"/>
      <c r="E16" s="205"/>
      <c r="F16" s="194"/>
      <c r="G16" s="194"/>
      <c r="H16" s="205"/>
      <c r="I16" s="194"/>
      <c r="J16" s="194"/>
      <c r="K16" s="205"/>
      <c r="L16" s="194"/>
      <c r="M16" s="194"/>
      <c r="N16" s="206"/>
      <c r="O16" s="206"/>
      <c r="P16" s="206"/>
      <c r="Q16" s="205"/>
      <c r="R16" s="194"/>
      <c r="S16" s="194"/>
      <c r="T16" s="205"/>
      <c r="U16" s="194"/>
      <c r="V16" s="194"/>
      <c r="W16" s="207"/>
    </row>
    <row r="17" spans="1:23" ht="40.5" customHeight="1">
      <c r="A17" s="49" t="s">
        <v>16</v>
      </c>
      <c r="B17" s="255" t="s">
        <v>17</v>
      </c>
      <c r="C17" s="49" t="s">
        <v>9</v>
      </c>
      <c r="D17" s="64" t="s">
        <v>1165</v>
      </c>
      <c r="E17" s="205">
        <f t="shared" si="1"/>
        <v>17258.210999999999</v>
      </c>
      <c r="F17" s="194">
        <v>17258.210999999999</v>
      </c>
      <c r="G17" s="194"/>
      <c r="H17" s="205">
        <f>SUM(I17:J17)</f>
        <v>0</v>
      </c>
      <c r="I17" s="194"/>
      <c r="J17" s="194"/>
      <c r="K17" s="205">
        <f>SUM(L17:M17)</f>
        <v>0</v>
      </c>
      <c r="L17" s="194"/>
      <c r="M17" s="194"/>
      <c r="N17" s="206">
        <f t="shared" ref="N17:P74" si="2">K17-H17</f>
        <v>0</v>
      </c>
      <c r="O17" s="206">
        <f t="shared" si="2"/>
        <v>0</v>
      </c>
      <c r="P17" s="206">
        <f t="shared" si="2"/>
        <v>0</v>
      </c>
      <c r="Q17" s="205">
        <f>SUM(R17:S17)</f>
        <v>0</v>
      </c>
      <c r="R17" s="194"/>
      <c r="S17" s="194"/>
      <c r="T17" s="205">
        <f>SUM(U17:V17)</f>
        <v>0</v>
      </c>
      <c r="U17" s="194"/>
      <c r="V17" s="194"/>
      <c r="W17" s="207"/>
    </row>
    <row r="18" spans="1:23" ht="33.75" customHeight="1">
      <c r="A18" s="49" t="s">
        <v>18</v>
      </c>
      <c r="B18" s="255" t="s">
        <v>19</v>
      </c>
      <c r="C18" s="49" t="s">
        <v>9</v>
      </c>
      <c r="D18" s="64" t="s">
        <v>1165</v>
      </c>
      <c r="E18" s="205">
        <f t="shared" si="1"/>
        <v>9798.4770000000008</v>
      </c>
      <c r="F18" s="194">
        <v>9798.4770000000008</v>
      </c>
      <c r="G18" s="194"/>
      <c r="H18" s="205">
        <f>SUM(I18:J18)</f>
        <v>0</v>
      </c>
      <c r="I18" s="194"/>
      <c r="J18" s="194"/>
      <c r="K18" s="205">
        <f>SUM(L18:M18)</f>
        <v>0</v>
      </c>
      <c r="L18" s="194"/>
      <c r="M18" s="194"/>
      <c r="N18" s="206">
        <f t="shared" si="2"/>
        <v>0</v>
      </c>
      <c r="O18" s="206">
        <f t="shared" si="2"/>
        <v>0</v>
      </c>
      <c r="P18" s="206">
        <f t="shared" si="2"/>
        <v>0</v>
      </c>
      <c r="Q18" s="205">
        <f>SUM(R18:S18)</f>
        <v>0</v>
      </c>
      <c r="R18" s="194"/>
      <c r="S18" s="194"/>
      <c r="T18" s="205">
        <f>SUM(U18:V18)</f>
        <v>0</v>
      </c>
      <c r="U18" s="194"/>
      <c r="V18" s="194"/>
      <c r="W18" s="207"/>
    </row>
    <row r="19" spans="1:23" ht="33.75" customHeight="1">
      <c r="A19" s="49" t="s">
        <v>20</v>
      </c>
      <c r="B19" s="255" t="s">
        <v>21</v>
      </c>
      <c r="C19" s="49" t="s">
        <v>9</v>
      </c>
      <c r="D19" s="64" t="s">
        <v>1165</v>
      </c>
      <c r="E19" s="205">
        <f t="shared" si="1"/>
        <v>148654.06580000001</v>
      </c>
      <c r="F19" s="194">
        <v>148654.06580000001</v>
      </c>
      <c r="G19" s="194"/>
      <c r="H19" s="205">
        <f>SUM(I19:J19)</f>
        <v>212310.76500000001</v>
      </c>
      <c r="I19" s="194">
        <v>212310.76500000001</v>
      </c>
      <c r="J19" s="194"/>
      <c r="K19" s="205">
        <f>SUM(L19:M19)</f>
        <v>319334.467</v>
      </c>
      <c r="L19" s="194">
        <v>319334.467</v>
      </c>
      <c r="M19" s="194"/>
      <c r="N19" s="206">
        <f t="shared" si="2"/>
        <v>107023.70199999999</v>
      </c>
      <c r="O19" s="206">
        <f t="shared" si="2"/>
        <v>107023.70199999999</v>
      </c>
      <c r="P19" s="206">
        <f t="shared" si="2"/>
        <v>0</v>
      </c>
      <c r="Q19" s="205">
        <f>SUM(R19:S19)</f>
        <v>479991.7</v>
      </c>
      <c r="R19" s="194">
        <v>479991.7</v>
      </c>
      <c r="S19" s="194"/>
      <c r="T19" s="205">
        <f>SUM(U19:V19)</f>
        <v>639988.93400000001</v>
      </c>
      <c r="U19" s="194">
        <v>639988.93400000001</v>
      </c>
      <c r="V19" s="194"/>
      <c r="W19" s="207"/>
    </row>
    <row r="20" spans="1:23" ht="19.5" customHeight="1">
      <c r="A20" s="51" t="s">
        <v>22</v>
      </c>
      <c r="B20" s="254" t="s">
        <v>23</v>
      </c>
      <c r="C20" s="51" t="s">
        <v>24</v>
      </c>
      <c r="D20" s="51"/>
      <c r="E20" s="205">
        <f t="shared" si="1"/>
        <v>801805.75510000007</v>
      </c>
      <c r="F20" s="205">
        <f>SUM(F22)</f>
        <v>801805.75510000007</v>
      </c>
      <c r="G20" s="205">
        <f>SUM(G22)</f>
        <v>0</v>
      </c>
      <c r="H20" s="205">
        <f>SUM(I20:J20)</f>
        <v>864469.74699999997</v>
      </c>
      <c r="I20" s="205">
        <f>SUM(I22)</f>
        <v>864469.74699999997</v>
      </c>
      <c r="J20" s="205">
        <f>SUM(J22)</f>
        <v>0</v>
      </c>
      <c r="K20" s="205">
        <f>SUM(L20:M20)</f>
        <v>945625.23800000001</v>
      </c>
      <c r="L20" s="205">
        <f>SUM(L22)</f>
        <v>945625.23800000001</v>
      </c>
      <c r="M20" s="205">
        <f>SUM(M22)</f>
        <v>0</v>
      </c>
      <c r="N20" s="206">
        <f t="shared" si="2"/>
        <v>81155.491000000038</v>
      </c>
      <c r="O20" s="206">
        <f t="shared" si="2"/>
        <v>81155.491000000038</v>
      </c>
      <c r="P20" s="206">
        <f t="shared" si="2"/>
        <v>0</v>
      </c>
      <c r="Q20" s="205">
        <f>SUM(R20:S20)</f>
        <v>945625.23800000001</v>
      </c>
      <c r="R20" s="205">
        <f>SUM(R22)</f>
        <v>945625.23800000001</v>
      </c>
      <c r="S20" s="205">
        <f>SUM(S22)</f>
        <v>0</v>
      </c>
      <c r="T20" s="205">
        <f>SUM(U20:V20)</f>
        <v>945625.23800000001</v>
      </c>
      <c r="U20" s="205">
        <f>SUM(U22)</f>
        <v>945625.23800000001</v>
      </c>
      <c r="V20" s="205">
        <f>SUM(V22)</f>
        <v>0</v>
      </c>
      <c r="W20" s="207"/>
    </row>
    <row r="21" spans="1:23" ht="16.5" customHeight="1">
      <c r="A21" s="49"/>
      <c r="B21" s="255" t="s">
        <v>5</v>
      </c>
      <c r="C21" s="49"/>
      <c r="D21" s="49"/>
      <c r="E21" s="205"/>
      <c r="F21" s="194"/>
      <c r="G21" s="194"/>
      <c r="H21" s="205"/>
      <c r="I21" s="194"/>
      <c r="J21" s="194"/>
      <c r="K21" s="205"/>
      <c r="L21" s="194"/>
      <c r="M21" s="194"/>
      <c r="N21" s="206"/>
      <c r="O21" s="206"/>
      <c r="P21" s="206"/>
      <c r="Q21" s="205"/>
      <c r="R21" s="194"/>
      <c r="S21" s="194"/>
      <c r="T21" s="205"/>
      <c r="U21" s="194"/>
      <c r="V21" s="194"/>
      <c r="W21" s="207"/>
    </row>
    <row r="22" spans="1:23" ht="19.5" customHeight="1">
      <c r="A22" s="49" t="s">
        <v>25</v>
      </c>
      <c r="B22" s="255" t="s">
        <v>26</v>
      </c>
      <c r="C22" s="49" t="s">
        <v>9</v>
      </c>
      <c r="D22" s="49"/>
      <c r="E22" s="205">
        <f t="shared" si="1"/>
        <v>801805.75510000007</v>
      </c>
      <c r="F22" s="194">
        <v>801805.75510000007</v>
      </c>
      <c r="G22" s="194"/>
      <c r="H22" s="205">
        <f>SUM(I22:J22)</f>
        <v>864469.74699999997</v>
      </c>
      <c r="I22" s="194">
        <v>864469.74699999997</v>
      </c>
      <c r="J22" s="194"/>
      <c r="K22" s="205">
        <f>SUM(L22:M22)</f>
        <v>945625.23800000001</v>
      </c>
      <c r="L22" s="194">
        <v>945625.23800000001</v>
      </c>
      <c r="M22" s="194"/>
      <c r="N22" s="206">
        <f t="shared" si="2"/>
        <v>81155.491000000038</v>
      </c>
      <c r="O22" s="206">
        <f t="shared" si="2"/>
        <v>81155.491000000038</v>
      </c>
      <c r="P22" s="206">
        <f t="shared" si="2"/>
        <v>0</v>
      </c>
      <c r="Q22" s="205">
        <f>SUM(R22:S22)</f>
        <v>945625.23800000001</v>
      </c>
      <c r="R22" s="194">
        <v>945625.23800000001</v>
      </c>
      <c r="S22" s="194"/>
      <c r="T22" s="205">
        <f>SUM(U22:V22)</f>
        <v>945625.23800000001</v>
      </c>
      <c r="U22" s="194">
        <v>945625.23800000001</v>
      </c>
      <c r="V22" s="194"/>
      <c r="W22" s="207"/>
    </row>
    <row r="23" spans="1:23" ht="80.25" customHeight="1">
      <c r="A23" s="51" t="s">
        <v>27</v>
      </c>
      <c r="B23" s="254" t="s">
        <v>28</v>
      </c>
      <c r="C23" s="51" t="s">
        <v>29</v>
      </c>
      <c r="D23" s="51"/>
      <c r="E23" s="205">
        <f t="shared" si="1"/>
        <v>105462.21219999999</v>
      </c>
      <c r="F23" s="205">
        <f>SUM(F25:F43)</f>
        <v>105462.21219999999</v>
      </c>
      <c r="G23" s="205">
        <f>SUM(G25:G43)</f>
        <v>0</v>
      </c>
      <c r="H23" s="205">
        <f>SUM(I23:J23)</f>
        <v>124764.90000000001</v>
      </c>
      <c r="I23" s="205">
        <f>SUM(I25:I43)</f>
        <v>124764.90000000001</v>
      </c>
      <c r="J23" s="205">
        <f>SUM(J25:J43)</f>
        <v>0</v>
      </c>
      <c r="K23" s="205">
        <f>SUM(L23:M23)</f>
        <v>123720.90000000001</v>
      </c>
      <c r="L23" s="205">
        <f>SUM(L25:L43)</f>
        <v>123720.90000000001</v>
      </c>
      <c r="M23" s="205">
        <f>SUM(M25:M43)</f>
        <v>0</v>
      </c>
      <c r="N23" s="206">
        <f t="shared" si="2"/>
        <v>-1044</v>
      </c>
      <c r="O23" s="206">
        <f t="shared" si="2"/>
        <v>-1044</v>
      </c>
      <c r="P23" s="206">
        <f t="shared" si="2"/>
        <v>0</v>
      </c>
      <c r="Q23" s="205">
        <f>SUM(R23:S23)</f>
        <v>125118.90000000001</v>
      </c>
      <c r="R23" s="205">
        <f>SUM(R25:R43)</f>
        <v>125118.90000000001</v>
      </c>
      <c r="S23" s="205">
        <f>SUM(S25:S43)</f>
        <v>0</v>
      </c>
      <c r="T23" s="205">
        <f>SUM(U23:V23)</f>
        <v>126583.70000000001</v>
      </c>
      <c r="U23" s="205">
        <f>SUM(U25:U43)</f>
        <v>126583.70000000001</v>
      </c>
      <c r="V23" s="205">
        <f>SUM(V25:V43)</f>
        <v>0</v>
      </c>
      <c r="W23" s="207"/>
    </row>
    <row r="24" spans="1:23" ht="12.75" customHeight="1">
      <c r="A24" s="49"/>
      <c r="B24" s="255" t="s">
        <v>5</v>
      </c>
      <c r="C24" s="49"/>
      <c r="D24" s="49"/>
      <c r="E24" s="205"/>
      <c r="F24" s="194"/>
      <c r="G24" s="194"/>
      <c r="H24" s="205"/>
      <c r="I24" s="194"/>
      <c r="J24" s="194"/>
      <c r="K24" s="205"/>
      <c r="L24" s="194"/>
      <c r="M24" s="194"/>
      <c r="N24" s="206"/>
      <c r="O24" s="206"/>
      <c r="P24" s="206"/>
      <c r="Q24" s="205"/>
      <c r="R24" s="194"/>
      <c r="S24" s="194"/>
      <c r="T24" s="205"/>
      <c r="U24" s="194"/>
      <c r="V24" s="194"/>
      <c r="W24" s="207"/>
    </row>
    <row r="25" spans="1:23" ht="39" customHeight="1">
      <c r="A25" s="49" t="s">
        <v>30</v>
      </c>
      <c r="B25" s="255" t="s">
        <v>31</v>
      </c>
      <c r="C25" s="49" t="s">
        <v>9</v>
      </c>
      <c r="D25" s="64" t="s">
        <v>1166</v>
      </c>
      <c r="E25" s="205">
        <f t="shared" si="1"/>
        <v>6909.8</v>
      </c>
      <c r="F25" s="194">
        <v>6909.8</v>
      </c>
      <c r="G25" s="194"/>
      <c r="H25" s="205">
        <f t="shared" ref="H25:H40" si="3">SUM(I25:J25)</f>
        <v>10625</v>
      </c>
      <c r="I25" s="194">
        <v>10625</v>
      </c>
      <c r="J25" s="194"/>
      <c r="K25" s="205">
        <f t="shared" ref="K25:K40" si="4">SUM(L25:M25)</f>
        <v>10625</v>
      </c>
      <c r="L25" s="194">
        <v>10625</v>
      </c>
      <c r="M25" s="194"/>
      <c r="N25" s="206">
        <f t="shared" si="2"/>
        <v>0</v>
      </c>
      <c r="O25" s="206">
        <f t="shared" si="2"/>
        <v>0</v>
      </c>
      <c r="P25" s="206">
        <f t="shared" si="2"/>
        <v>0</v>
      </c>
      <c r="Q25" s="205">
        <f t="shared" ref="Q25:Q40" si="5">SUM(R25:S25)</f>
        <v>10855</v>
      </c>
      <c r="R25" s="194">
        <v>10855</v>
      </c>
      <c r="S25" s="194"/>
      <c r="T25" s="205">
        <f t="shared" ref="T25:T40" si="6">SUM(U25:V25)</f>
        <v>11135</v>
      </c>
      <c r="U25" s="194">
        <v>11135</v>
      </c>
      <c r="V25" s="194"/>
      <c r="W25" s="207"/>
    </row>
    <row r="26" spans="1:23" ht="56.25" customHeight="1">
      <c r="A26" s="49" t="s">
        <v>32</v>
      </c>
      <c r="B26" s="255" t="s">
        <v>33</v>
      </c>
      <c r="C26" s="49" t="s">
        <v>9</v>
      </c>
      <c r="D26" s="64" t="s">
        <v>1166</v>
      </c>
      <c r="E26" s="205">
        <f t="shared" si="1"/>
        <v>2800</v>
      </c>
      <c r="F26" s="194">
        <v>2800</v>
      </c>
      <c r="G26" s="194"/>
      <c r="H26" s="205">
        <f t="shared" si="3"/>
        <v>84</v>
      </c>
      <c r="I26" s="194">
        <v>84</v>
      </c>
      <c r="J26" s="194"/>
      <c r="K26" s="205">
        <f t="shared" si="4"/>
        <v>84</v>
      </c>
      <c r="L26" s="194">
        <v>84</v>
      </c>
      <c r="M26" s="194"/>
      <c r="N26" s="206">
        <f t="shared" si="2"/>
        <v>0</v>
      </c>
      <c r="O26" s="206">
        <f t="shared" si="2"/>
        <v>0</v>
      </c>
      <c r="P26" s="206">
        <f t="shared" si="2"/>
        <v>0</v>
      </c>
      <c r="Q26" s="205">
        <f t="shared" si="5"/>
        <v>84</v>
      </c>
      <c r="R26" s="194">
        <v>84</v>
      </c>
      <c r="S26" s="194"/>
      <c r="T26" s="205">
        <f t="shared" si="6"/>
        <v>84</v>
      </c>
      <c r="U26" s="194">
        <v>84</v>
      </c>
      <c r="V26" s="194"/>
      <c r="W26" s="207"/>
    </row>
    <row r="27" spans="1:23" ht="35.25" customHeight="1">
      <c r="A27" s="49" t="s">
        <v>34</v>
      </c>
      <c r="B27" s="255" t="s">
        <v>35</v>
      </c>
      <c r="C27" s="49" t="s">
        <v>9</v>
      </c>
      <c r="D27" s="64" t="s">
        <v>1166</v>
      </c>
      <c r="E27" s="205">
        <f t="shared" si="1"/>
        <v>35</v>
      </c>
      <c r="F27" s="194">
        <v>35</v>
      </c>
      <c r="G27" s="194"/>
      <c r="H27" s="205">
        <f t="shared" si="3"/>
        <v>35</v>
      </c>
      <c r="I27" s="194">
        <v>35</v>
      </c>
      <c r="J27" s="194"/>
      <c r="K27" s="205">
        <f t="shared" si="4"/>
        <v>35</v>
      </c>
      <c r="L27" s="194">
        <v>35</v>
      </c>
      <c r="M27" s="194"/>
      <c r="N27" s="206">
        <f t="shared" si="2"/>
        <v>0</v>
      </c>
      <c r="O27" s="206">
        <f t="shared" si="2"/>
        <v>0</v>
      </c>
      <c r="P27" s="206">
        <f t="shared" si="2"/>
        <v>0</v>
      </c>
      <c r="Q27" s="205">
        <f t="shared" si="5"/>
        <v>35</v>
      </c>
      <c r="R27" s="194">
        <v>35</v>
      </c>
      <c r="S27" s="194"/>
      <c r="T27" s="205">
        <f t="shared" si="6"/>
        <v>35</v>
      </c>
      <c r="U27" s="194">
        <v>35</v>
      </c>
      <c r="V27" s="194"/>
      <c r="W27" s="207"/>
    </row>
    <row r="28" spans="1:23" ht="63">
      <c r="A28" s="49" t="s">
        <v>36</v>
      </c>
      <c r="B28" s="255" t="s">
        <v>37</v>
      </c>
      <c r="C28" s="49" t="s">
        <v>9</v>
      </c>
      <c r="D28" s="64" t="s">
        <v>1168</v>
      </c>
      <c r="E28" s="205">
        <f t="shared" si="1"/>
        <v>13350</v>
      </c>
      <c r="F28" s="194">
        <v>13350</v>
      </c>
      <c r="G28" s="194"/>
      <c r="H28" s="205">
        <f t="shared" si="3"/>
        <v>15600</v>
      </c>
      <c r="I28" s="194">
        <v>15600</v>
      </c>
      <c r="J28" s="194"/>
      <c r="K28" s="205">
        <f t="shared" si="4"/>
        <v>15600</v>
      </c>
      <c r="L28" s="194">
        <v>15600</v>
      </c>
      <c r="M28" s="194"/>
      <c r="N28" s="206">
        <f t="shared" si="2"/>
        <v>0</v>
      </c>
      <c r="O28" s="206">
        <f t="shared" si="2"/>
        <v>0</v>
      </c>
      <c r="P28" s="206">
        <f t="shared" si="2"/>
        <v>0</v>
      </c>
      <c r="Q28" s="205">
        <f t="shared" si="5"/>
        <v>15600</v>
      </c>
      <c r="R28" s="194">
        <v>15600</v>
      </c>
      <c r="S28" s="194"/>
      <c r="T28" s="205">
        <f t="shared" si="6"/>
        <v>15600</v>
      </c>
      <c r="U28" s="194">
        <v>15600</v>
      </c>
      <c r="V28" s="194"/>
      <c r="W28" s="207"/>
    </row>
    <row r="29" spans="1:23" ht="66" customHeight="1">
      <c r="A29" s="49" t="s">
        <v>38</v>
      </c>
      <c r="B29" s="255" t="s">
        <v>39</v>
      </c>
      <c r="C29" s="49" t="s">
        <v>9</v>
      </c>
      <c r="D29" s="64" t="s">
        <v>1168</v>
      </c>
      <c r="E29" s="205">
        <f t="shared" si="1"/>
        <v>1600</v>
      </c>
      <c r="F29" s="194">
        <v>1600</v>
      </c>
      <c r="G29" s="194"/>
      <c r="H29" s="205">
        <f t="shared" si="3"/>
        <v>2160</v>
      </c>
      <c r="I29" s="194">
        <v>2160</v>
      </c>
      <c r="J29" s="194"/>
      <c r="K29" s="205">
        <f t="shared" si="4"/>
        <v>2160</v>
      </c>
      <c r="L29" s="194">
        <v>2160</v>
      </c>
      <c r="M29" s="194"/>
      <c r="N29" s="206">
        <f t="shared" si="2"/>
        <v>0</v>
      </c>
      <c r="O29" s="206">
        <f t="shared" si="2"/>
        <v>0</v>
      </c>
      <c r="P29" s="206">
        <f t="shared" si="2"/>
        <v>0</v>
      </c>
      <c r="Q29" s="205">
        <f t="shared" si="5"/>
        <v>2160</v>
      </c>
      <c r="R29" s="194">
        <v>2160</v>
      </c>
      <c r="S29" s="194"/>
      <c r="T29" s="205">
        <f t="shared" si="6"/>
        <v>2160</v>
      </c>
      <c r="U29" s="194">
        <v>2160</v>
      </c>
      <c r="V29" s="194"/>
      <c r="W29" s="207"/>
    </row>
    <row r="30" spans="1:23" ht="42" customHeight="1">
      <c r="A30" s="49" t="s">
        <v>40</v>
      </c>
      <c r="B30" s="255" t="s">
        <v>41</v>
      </c>
      <c r="C30" s="49" t="s">
        <v>9</v>
      </c>
      <c r="D30" s="64" t="s">
        <v>1168</v>
      </c>
      <c r="E30" s="205">
        <f t="shared" si="1"/>
        <v>1900</v>
      </c>
      <c r="F30" s="194">
        <v>1900</v>
      </c>
      <c r="G30" s="194"/>
      <c r="H30" s="205">
        <f t="shared" si="3"/>
        <v>1900</v>
      </c>
      <c r="I30" s="194">
        <v>1900</v>
      </c>
      <c r="J30" s="194"/>
      <c r="K30" s="205">
        <f t="shared" si="4"/>
        <v>1900</v>
      </c>
      <c r="L30" s="194">
        <v>1900</v>
      </c>
      <c r="M30" s="194"/>
      <c r="N30" s="206">
        <f t="shared" si="2"/>
        <v>0</v>
      </c>
      <c r="O30" s="206">
        <f t="shared" si="2"/>
        <v>0</v>
      </c>
      <c r="P30" s="206">
        <f t="shared" si="2"/>
        <v>0</v>
      </c>
      <c r="Q30" s="205">
        <f t="shared" si="5"/>
        <v>1900</v>
      </c>
      <c r="R30" s="194">
        <v>1900</v>
      </c>
      <c r="S30" s="194"/>
      <c r="T30" s="205">
        <f t="shared" si="6"/>
        <v>1900</v>
      </c>
      <c r="U30" s="194">
        <v>1900</v>
      </c>
      <c r="V30" s="194"/>
      <c r="W30" s="207"/>
    </row>
    <row r="31" spans="1:23" ht="40.5" customHeight="1">
      <c r="A31" s="49" t="s">
        <v>42</v>
      </c>
      <c r="B31" s="255" t="s">
        <v>43</v>
      </c>
      <c r="C31" s="49" t="s">
        <v>9</v>
      </c>
      <c r="D31" s="64" t="s">
        <v>1168</v>
      </c>
      <c r="E31" s="205">
        <f t="shared" si="1"/>
        <v>24851.34</v>
      </c>
      <c r="F31" s="194">
        <v>24851.34</v>
      </c>
      <c r="G31" s="194"/>
      <c r="H31" s="205">
        <f t="shared" si="3"/>
        <v>29760</v>
      </c>
      <c r="I31" s="194">
        <v>29760</v>
      </c>
      <c r="J31" s="194"/>
      <c r="K31" s="205">
        <f t="shared" si="4"/>
        <v>29760</v>
      </c>
      <c r="L31" s="194">
        <v>29760</v>
      </c>
      <c r="M31" s="194"/>
      <c r="N31" s="206">
        <f t="shared" si="2"/>
        <v>0</v>
      </c>
      <c r="O31" s="206">
        <f t="shared" si="2"/>
        <v>0</v>
      </c>
      <c r="P31" s="206">
        <f t="shared" si="2"/>
        <v>0</v>
      </c>
      <c r="Q31" s="205">
        <f t="shared" si="5"/>
        <v>29760</v>
      </c>
      <c r="R31" s="194">
        <v>29760</v>
      </c>
      <c r="S31" s="194"/>
      <c r="T31" s="205">
        <f t="shared" si="6"/>
        <v>29760</v>
      </c>
      <c r="U31" s="194">
        <v>29760</v>
      </c>
      <c r="V31" s="194"/>
      <c r="W31" s="207"/>
    </row>
    <row r="32" spans="1:23" ht="53.25" customHeight="1">
      <c r="A32" s="49" t="s">
        <v>44</v>
      </c>
      <c r="B32" s="255" t="s">
        <v>45</v>
      </c>
      <c r="C32" s="49" t="s">
        <v>9</v>
      </c>
      <c r="D32" s="64" t="s">
        <v>1168</v>
      </c>
      <c r="E32" s="205">
        <f t="shared" si="1"/>
        <v>4234.7</v>
      </c>
      <c r="F32" s="194">
        <v>4234.7</v>
      </c>
      <c r="G32" s="194"/>
      <c r="H32" s="205">
        <f t="shared" si="3"/>
        <v>4139.1000000000004</v>
      </c>
      <c r="I32" s="194">
        <v>4139.1000000000004</v>
      </c>
      <c r="J32" s="194"/>
      <c r="K32" s="205">
        <f t="shared" si="4"/>
        <v>4139.1000000000004</v>
      </c>
      <c r="L32" s="194">
        <v>4139.1000000000004</v>
      </c>
      <c r="M32" s="194"/>
      <c r="N32" s="206">
        <f t="shared" si="2"/>
        <v>0</v>
      </c>
      <c r="O32" s="206">
        <f t="shared" si="2"/>
        <v>0</v>
      </c>
      <c r="P32" s="206">
        <f t="shared" si="2"/>
        <v>0</v>
      </c>
      <c r="Q32" s="205">
        <f t="shared" si="5"/>
        <v>4139.1000000000004</v>
      </c>
      <c r="R32" s="194">
        <v>4139.1000000000004</v>
      </c>
      <c r="S32" s="194"/>
      <c r="T32" s="205">
        <f t="shared" si="6"/>
        <v>4139.1000000000004</v>
      </c>
      <c r="U32" s="194">
        <v>4139.1000000000004</v>
      </c>
      <c r="V32" s="194"/>
      <c r="W32" s="207"/>
    </row>
    <row r="33" spans="1:23" ht="52.5">
      <c r="A33" s="49" t="s">
        <v>46</v>
      </c>
      <c r="B33" s="255" t="s">
        <v>47</v>
      </c>
      <c r="C33" s="49" t="s">
        <v>9</v>
      </c>
      <c r="D33" s="64" t="s">
        <v>1168</v>
      </c>
      <c r="E33" s="205">
        <f t="shared" si="1"/>
        <v>2100</v>
      </c>
      <c r="F33" s="194">
        <v>2100</v>
      </c>
      <c r="G33" s="194"/>
      <c r="H33" s="205">
        <f t="shared" si="3"/>
        <v>3000</v>
      </c>
      <c r="I33" s="194">
        <v>3000</v>
      </c>
      <c r="J33" s="194"/>
      <c r="K33" s="205">
        <f t="shared" si="4"/>
        <v>3000</v>
      </c>
      <c r="L33" s="194">
        <v>3000</v>
      </c>
      <c r="M33" s="194"/>
      <c r="N33" s="206">
        <f t="shared" si="2"/>
        <v>0</v>
      </c>
      <c r="O33" s="206">
        <f t="shared" si="2"/>
        <v>0</v>
      </c>
      <c r="P33" s="206">
        <f t="shared" si="2"/>
        <v>0</v>
      </c>
      <c r="Q33" s="205">
        <f t="shared" si="5"/>
        <v>3000</v>
      </c>
      <c r="R33" s="194">
        <v>3000</v>
      </c>
      <c r="S33" s="194"/>
      <c r="T33" s="205">
        <f t="shared" si="6"/>
        <v>3000</v>
      </c>
      <c r="U33" s="194">
        <v>3000</v>
      </c>
      <c r="V33" s="194"/>
      <c r="W33" s="207"/>
    </row>
    <row r="34" spans="1:23" ht="31.5">
      <c r="A34" s="49" t="s">
        <v>48</v>
      </c>
      <c r="B34" s="255" t="s">
        <v>49</v>
      </c>
      <c r="C34" s="49" t="s">
        <v>9</v>
      </c>
      <c r="D34" s="64" t="s">
        <v>1168</v>
      </c>
      <c r="E34" s="205">
        <f t="shared" si="1"/>
        <v>3490.7</v>
      </c>
      <c r="F34" s="194">
        <v>3490.7</v>
      </c>
      <c r="G34" s="194"/>
      <c r="H34" s="205">
        <f t="shared" si="3"/>
        <v>4096.8</v>
      </c>
      <c r="I34" s="194">
        <v>4096.8</v>
      </c>
      <c r="J34" s="194"/>
      <c r="K34" s="205">
        <f t="shared" si="4"/>
        <v>4132.8</v>
      </c>
      <c r="L34" s="194">
        <v>4132.8</v>
      </c>
      <c r="M34" s="194"/>
      <c r="N34" s="206">
        <f t="shared" si="2"/>
        <v>36</v>
      </c>
      <c r="O34" s="206">
        <f t="shared" si="2"/>
        <v>36</v>
      </c>
      <c r="P34" s="206">
        <f t="shared" si="2"/>
        <v>0</v>
      </c>
      <c r="Q34" s="205">
        <f t="shared" si="5"/>
        <v>4156.8</v>
      </c>
      <c r="R34" s="194">
        <v>4156.8</v>
      </c>
      <c r="S34" s="194"/>
      <c r="T34" s="205">
        <f t="shared" si="6"/>
        <v>4197.6000000000004</v>
      </c>
      <c r="U34" s="194">
        <v>4197.6000000000004</v>
      </c>
      <c r="V34" s="194"/>
      <c r="W34" s="207"/>
    </row>
    <row r="35" spans="1:23" ht="40.5" customHeight="1">
      <c r="A35" s="49" t="s">
        <v>50</v>
      </c>
      <c r="B35" s="255" t="s">
        <v>51</v>
      </c>
      <c r="C35" s="49" t="s">
        <v>9</v>
      </c>
      <c r="D35" s="64" t="s">
        <v>1167</v>
      </c>
      <c r="E35" s="205">
        <f t="shared" si="1"/>
        <v>110.2</v>
      </c>
      <c r="F35" s="194">
        <v>110.2</v>
      </c>
      <c r="G35" s="194"/>
      <c r="H35" s="205">
        <f t="shared" si="3"/>
        <v>2250</v>
      </c>
      <c r="I35" s="194">
        <v>2250</v>
      </c>
      <c r="J35" s="194"/>
      <c r="K35" s="205">
        <f t="shared" si="4"/>
        <v>125</v>
      </c>
      <c r="L35" s="194">
        <v>125</v>
      </c>
      <c r="M35" s="194"/>
      <c r="N35" s="206">
        <f t="shared" si="2"/>
        <v>-2125</v>
      </c>
      <c r="O35" s="206">
        <f t="shared" si="2"/>
        <v>-2125</v>
      </c>
      <c r="P35" s="206">
        <f t="shared" si="2"/>
        <v>0</v>
      </c>
      <c r="Q35" s="205">
        <f t="shared" si="5"/>
        <v>125</v>
      </c>
      <c r="R35" s="194">
        <v>125</v>
      </c>
      <c r="S35" s="194"/>
      <c r="T35" s="205">
        <f t="shared" si="6"/>
        <v>125</v>
      </c>
      <c r="U35" s="194">
        <v>125</v>
      </c>
      <c r="V35" s="194"/>
      <c r="W35" s="207"/>
    </row>
    <row r="36" spans="1:23" ht="63">
      <c r="A36" s="49" t="s">
        <v>52</v>
      </c>
      <c r="B36" s="255" t="s">
        <v>53</v>
      </c>
      <c r="C36" s="49" t="s">
        <v>9</v>
      </c>
      <c r="D36" s="64" t="s">
        <v>1168</v>
      </c>
      <c r="E36" s="205">
        <f t="shared" si="1"/>
        <v>42920.472200000004</v>
      </c>
      <c r="F36" s="194">
        <v>42920.472200000004</v>
      </c>
      <c r="G36" s="194"/>
      <c r="H36" s="205">
        <f t="shared" si="3"/>
        <v>49275</v>
      </c>
      <c r="I36" s="194">
        <v>49275</v>
      </c>
      <c r="J36" s="194"/>
      <c r="K36" s="205">
        <f t="shared" si="4"/>
        <v>50220</v>
      </c>
      <c r="L36" s="194">
        <v>50220</v>
      </c>
      <c r="M36" s="194"/>
      <c r="N36" s="206">
        <f t="shared" si="2"/>
        <v>945</v>
      </c>
      <c r="O36" s="206">
        <f t="shared" si="2"/>
        <v>945</v>
      </c>
      <c r="P36" s="206">
        <f t="shared" si="2"/>
        <v>0</v>
      </c>
      <c r="Q36" s="205">
        <f t="shared" si="5"/>
        <v>51264</v>
      </c>
      <c r="R36" s="194">
        <v>51264</v>
      </c>
      <c r="S36" s="194"/>
      <c r="T36" s="205">
        <f t="shared" si="6"/>
        <v>52308</v>
      </c>
      <c r="U36" s="194">
        <v>52308</v>
      </c>
      <c r="V36" s="194"/>
      <c r="W36" s="207"/>
    </row>
    <row r="37" spans="1:23" ht="66.75" customHeight="1">
      <c r="A37" s="49" t="s">
        <v>54</v>
      </c>
      <c r="B37" s="255" t="s">
        <v>55</v>
      </c>
      <c r="C37" s="49" t="s">
        <v>9</v>
      </c>
      <c r="D37" s="64" t="s">
        <v>1168</v>
      </c>
      <c r="E37" s="205">
        <f t="shared" si="1"/>
        <v>500</v>
      </c>
      <c r="F37" s="194">
        <v>500</v>
      </c>
      <c r="G37" s="194"/>
      <c r="H37" s="205">
        <f t="shared" si="3"/>
        <v>400</v>
      </c>
      <c r="I37" s="194">
        <v>400</v>
      </c>
      <c r="J37" s="194"/>
      <c r="K37" s="205">
        <f t="shared" si="4"/>
        <v>500</v>
      </c>
      <c r="L37" s="194">
        <v>500</v>
      </c>
      <c r="M37" s="194"/>
      <c r="N37" s="206">
        <f t="shared" si="2"/>
        <v>100</v>
      </c>
      <c r="O37" s="206">
        <f t="shared" si="2"/>
        <v>100</v>
      </c>
      <c r="P37" s="206">
        <f t="shared" si="2"/>
        <v>0</v>
      </c>
      <c r="Q37" s="205">
        <f t="shared" si="5"/>
        <v>600</v>
      </c>
      <c r="R37" s="194">
        <v>600</v>
      </c>
      <c r="S37" s="194"/>
      <c r="T37" s="205">
        <f t="shared" si="6"/>
        <v>700</v>
      </c>
      <c r="U37" s="194">
        <v>700</v>
      </c>
      <c r="V37" s="194"/>
      <c r="W37" s="207"/>
    </row>
    <row r="38" spans="1:23" ht="47.25" customHeight="1">
      <c r="A38" s="49" t="s">
        <v>56</v>
      </c>
      <c r="B38" s="255" t="s">
        <v>57</v>
      </c>
      <c r="C38" s="49" t="s">
        <v>9</v>
      </c>
      <c r="D38" s="64" t="s">
        <v>1168</v>
      </c>
      <c r="E38" s="205">
        <f t="shared" si="1"/>
        <v>100</v>
      </c>
      <c r="F38" s="194">
        <v>100</v>
      </c>
      <c r="G38" s="194"/>
      <c r="H38" s="205">
        <f t="shared" si="3"/>
        <v>140</v>
      </c>
      <c r="I38" s="194">
        <v>140</v>
      </c>
      <c r="J38" s="194"/>
      <c r="K38" s="205">
        <f t="shared" si="4"/>
        <v>140</v>
      </c>
      <c r="L38" s="194">
        <v>140</v>
      </c>
      <c r="M38" s="194"/>
      <c r="N38" s="206">
        <f t="shared" si="2"/>
        <v>0</v>
      </c>
      <c r="O38" s="206">
        <f t="shared" si="2"/>
        <v>0</v>
      </c>
      <c r="P38" s="206">
        <f t="shared" si="2"/>
        <v>0</v>
      </c>
      <c r="Q38" s="205">
        <f t="shared" si="5"/>
        <v>140</v>
      </c>
      <c r="R38" s="194">
        <v>140</v>
      </c>
      <c r="S38" s="194"/>
      <c r="T38" s="205">
        <f t="shared" si="6"/>
        <v>140</v>
      </c>
      <c r="U38" s="194">
        <v>140</v>
      </c>
      <c r="V38" s="194"/>
      <c r="W38" s="207"/>
    </row>
    <row r="39" spans="1:23" ht="49.5" customHeight="1">
      <c r="A39" s="49" t="s">
        <v>58</v>
      </c>
      <c r="B39" s="255" t="s">
        <v>59</v>
      </c>
      <c r="C39" s="49" t="s">
        <v>9</v>
      </c>
      <c r="D39" s="64" t="s">
        <v>1168</v>
      </c>
      <c r="E39" s="205">
        <f t="shared" si="1"/>
        <v>500</v>
      </c>
      <c r="F39" s="194">
        <v>500</v>
      </c>
      <c r="G39" s="194"/>
      <c r="H39" s="205">
        <f t="shared" si="3"/>
        <v>500</v>
      </c>
      <c r="I39" s="194">
        <v>500</v>
      </c>
      <c r="J39" s="194"/>
      <c r="K39" s="205">
        <f t="shared" si="4"/>
        <v>500</v>
      </c>
      <c r="L39" s="194">
        <v>500</v>
      </c>
      <c r="M39" s="194"/>
      <c r="N39" s="206">
        <f t="shared" si="2"/>
        <v>0</v>
      </c>
      <c r="O39" s="206">
        <f t="shared" si="2"/>
        <v>0</v>
      </c>
      <c r="P39" s="206">
        <f t="shared" si="2"/>
        <v>0</v>
      </c>
      <c r="Q39" s="205">
        <f t="shared" si="5"/>
        <v>500</v>
      </c>
      <c r="R39" s="194">
        <v>500</v>
      </c>
      <c r="S39" s="194"/>
      <c r="T39" s="205">
        <f t="shared" si="6"/>
        <v>500</v>
      </c>
      <c r="U39" s="194">
        <v>500</v>
      </c>
      <c r="V39" s="194"/>
      <c r="W39" s="207"/>
    </row>
    <row r="40" spans="1:23" ht="35.25" customHeight="1">
      <c r="A40" s="49">
        <v>11316</v>
      </c>
      <c r="B40" s="255" t="s">
        <v>341</v>
      </c>
      <c r="C40" s="49"/>
      <c r="D40" s="49"/>
      <c r="E40" s="205">
        <f t="shared" si="1"/>
        <v>0</v>
      </c>
      <c r="F40" s="194">
        <v>0</v>
      </c>
      <c r="G40" s="194"/>
      <c r="H40" s="205">
        <f t="shared" si="3"/>
        <v>0</v>
      </c>
      <c r="I40" s="194">
        <v>0</v>
      </c>
      <c r="J40" s="194"/>
      <c r="K40" s="205">
        <f t="shared" si="4"/>
        <v>0</v>
      </c>
      <c r="L40" s="194"/>
      <c r="M40" s="194"/>
      <c r="N40" s="206">
        <f t="shared" si="2"/>
        <v>0</v>
      </c>
      <c r="O40" s="206">
        <f t="shared" si="2"/>
        <v>0</v>
      </c>
      <c r="P40" s="206">
        <f t="shared" si="2"/>
        <v>0</v>
      </c>
      <c r="Q40" s="205">
        <f t="shared" si="5"/>
        <v>0</v>
      </c>
      <c r="R40" s="194"/>
      <c r="S40" s="194"/>
      <c r="T40" s="205">
        <f t="shared" si="6"/>
        <v>0</v>
      </c>
      <c r="U40" s="194"/>
      <c r="V40" s="194"/>
      <c r="W40" s="207"/>
    </row>
    <row r="41" spans="1:23" ht="37.5" customHeight="1">
      <c r="A41" s="49" t="s">
        <v>60</v>
      </c>
      <c r="B41" s="255" t="s">
        <v>61</v>
      </c>
      <c r="C41" s="49" t="s">
        <v>9</v>
      </c>
      <c r="D41" s="49"/>
      <c r="E41" s="205">
        <f t="shared" si="1"/>
        <v>0</v>
      </c>
      <c r="F41" s="194">
        <v>0</v>
      </c>
      <c r="G41" s="194"/>
      <c r="H41" s="205">
        <f>SUM(I41:J41)</f>
        <v>100</v>
      </c>
      <c r="I41" s="194">
        <v>100</v>
      </c>
      <c r="J41" s="194"/>
      <c r="K41" s="205">
        <f>SUM(L41:M41)</f>
        <v>100</v>
      </c>
      <c r="L41" s="194">
        <v>100</v>
      </c>
      <c r="M41" s="194"/>
      <c r="N41" s="206">
        <f t="shared" si="2"/>
        <v>0</v>
      </c>
      <c r="O41" s="206">
        <f t="shared" si="2"/>
        <v>0</v>
      </c>
      <c r="P41" s="206">
        <f t="shared" si="2"/>
        <v>0</v>
      </c>
      <c r="Q41" s="205">
        <f>SUM(R41:S41)</f>
        <v>100</v>
      </c>
      <c r="R41" s="194">
        <v>100</v>
      </c>
      <c r="S41" s="194"/>
      <c r="T41" s="205">
        <f>SUM(U41:V41)</f>
        <v>100</v>
      </c>
      <c r="U41" s="194">
        <v>100</v>
      </c>
      <c r="V41" s="194"/>
      <c r="W41" s="207"/>
    </row>
    <row r="42" spans="1:23" ht="37.5" customHeight="1">
      <c r="A42" s="49" t="s">
        <v>62</v>
      </c>
      <c r="B42" s="255" t="s">
        <v>63</v>
      </c>
      <c r="C42" s="49" t="s">
        <v>9</v>
      </c>
      <c r="D42" s="49"/>
      <c r="E42" s="205">
        <f t="shared" si="1"/>
        <v>60</v>
      </c>
      <c r="F42" s="194">
        <v>60</v>
      </c>
      <c r="G42" s="194"/>
      <c r="H42" s="205">
        <f>SUM(I42:J42)</f>
        <v>700</v>
      </c>
      <c r="I42" s="194">
        <v>700</v>
      </c>
      <c r="J42" s="194"/>
      <c r="K42" s="205">
        <f>SUM(L42:M42)</f>
        <v>700</v>
      </c>
      <c r="L42" s="194">
        <v>700</v>
      </c>
      <c r="M42" s="194"/>
      <c r="N42" s="206">
        <f t="shared" si="2"/>
        <v>0</v>
      </c>
      <c r="O42" s="206">
        <f t="shared" si="2"/>
        <v>0</v>
      </c>
      <c r="P42" s="206">
        <f t="shared" si="2"/>
        <v>0</v>
      </c>
      <c r="Q42" s="205">
        <f>SUM(R42:S42)</f>
        <v>700</v>
      </c>
      <c r="R42" s="194">
        <v>700</v>
      </c>
      <c r="S42" s="194"/>
      <c r="T42" s="205">
        <f>SUM(U42:V42)</f>
        <v>700</v>
      </c>
      <c r="U42" s="194">
        <v>700</v>
      </c>
      <c r="V42" s="194"/>
      <c r="W42" s="207"/>
    </row>
    <row r="43" spans="1:23" ht="21">
      <c r="A43" s="49" t="s">
        <v>64</v>
      </c>
      <c r="B43" s="255" t="s">
        <v>65</v>
      </c>
      <c r="C43" s="49" t="s">
        <v>9</v>
      </c>
      <c r="D43" s="49"/>
      <c r="E43" s="205">
        <f t="shared" si="1"/>
        <v>0</v>
      </c>
      <c r="F43" s="194">
        <v>0</v>
      </c>
      <c r="G43" s="194"/>
      <c r="H43" s="205">
        <f>SUM(I43:J43)</f>
        <v>0</v>
      </c>
      <c r="I43" s="194">
        <v>0</v>
      </c>
      <c r="J43" s="194"/>
      <c r="K43" s="205">
        <f>SUM(L43:M43)</f>
        <v>0</v>
      </c>
      <c r="L43" s="194"/>
      <c r="M43" s="194"/>
      <c r="N43" s="206">
        <f t="shared" si="2"/>
        <v>0</v>
      </c>
      <c r="O43" s="206">
        <f t="shared" si="2"/>
        <v>0</v>
      </c>
      <c r="P43" s="206">
        <f t="shared" si="2"/>
        <v>0</v>
      </c>
      <c r="Q43" s="205">
        <f>SUM(R43:S43)</f>
        <v>0</v>
      </c>
      <c r="R43" s="194"/>
      <c r="S43" s="194"/>
      <c r="T43" s="205">
        <f>SUM(U43:V43)</f>
        <v>0</v>
      </c>
      <c r="U43" s="194"/>
      <c r="V43" s="194"/>
      <c r="W43" s="207"/>
    </row>
    <row r="44" spans="1:23" ht="41.25" customHeight="1">
      <c r="A44" s="51" t="s">
        <v>66</v>
      </c>
      <c r="B44" s="254" t="s">
        <v>67</v>
      </c>
      <c r="C44" s="51" t="s">
        <v>68</v>
      </c>
      <c r="D44" s="51"/>
      <c r="E44" s="205">
        <f t="shared" si="1"/>
        <v>55190.112000000001</v>
      </c>
      <c r="F44" s="205">
        <f>SUM(F46:F47)</f>
        <v>55190.112000000001</v>
      </c>
      <c r="G44" s="205">
        <f>SUM(G46:G47)</f>
        <v>0</v>
      </c>
      <c r="H44" s="205">
        <f>SUM(I44:J44)</f>
        <v>47500</v>
      </c>
      <c r="I44" s="205">
        <f>SUM(I46:I47)</f>
        <v>47500</v>
      </c>
      <c r="J44" s="205">
        <f>SUM(J46:J47)</f>
        <v>0</v>
      </c>
      <c r="K44" s="205">
        <f>SUM(L44:M44)</f>
        <v>47500</v>
      </c>
      <c r="L44" s="205">
        <f>SUM(L46:L47)</f>
        <v>47500</v>
      </c>
      <c r="M44" s="205">
        <f>SUM(M46:M47)</f>
        <v>0</v>
      </c>
      <c r="N44" s="206">
        <f t="shared" si="2"/>
        <v>0</v>
      </c>
      <c r="O44" s="206">
        <f t="shared" si="2"/>
        <v>0</v>
      </c>
      <c r="P44" s="206">
        <f t="shared" si="2"/>
        <v>0</v>
      </c>
      <c r="Q44" s="205">
        <f>SUM(R44:S44)</f>
        <v>47500</v>
      </c>
      <c r="R44" s="205">
        <f>SUM(R46:R47)</f>
        <v>47500</v>
      </c>
      <c r="S44" s="205">
        <f>SUM(S46:S47)</f>
        <v>0</v>
      </c>
      <c r="T44" s="205">
        <f>SUM(U44:V44)</f>
        <v>47500</v>
      </c>
      <c r="U44" s="205">
        <f>SUM(U46:U47)</f>
        <v>47500</v>
      </c>
      <c r="V44" s="205">
        <f>SUM(V46:V47)</f>
        <v>0</v>
      </c>
      <c r="W44" s="207"/>
    </row>
    <row r="45" spans="1:23" ht="18" customHeight="1">
      <c r="A45" s="49"/>
      <c r="B45" s="255" t="s">
        <v>5</v>
      </c>
      <c r="C45" s="49"/>
      <c r="D45" s="49"/>
      <c r="E45" s="205"/>
      <c r="F45" s="194"/>
      <c r="G45" s="194"/>
      <c r="H45" s="205"/>
      <c r="I45" s="194"/>
      <c r="J45" s="194"/>
      <c r="K45" s="205"/>
      <c r="L45" s="194"/>
      <c r="M45" s="194"/>
      <c r="N45" s="206"/>
      <c r="O45" s="206"/>
      <c r="P45" s="206"/>
      <c r="Q45" s="205"/>
      <c r="R45" s="194"/>
      <c r="S45" s="194"/>
      <c r="T45" s="205"/>
      <c r="U45" s="194"/>
      <c r="V45" s="194"/>
      <c r="W45" s="207"/>
    </row>
    <row r="46" spans="1:23" ht="72" customHeight="1">
      <c r="A46" s="49" t="s">
        <v>69</v>
      </c>
      <c r="B46" s="255" t="s">
        <v>70</v>
      </c>
      <c r="C46" s="49" t="s">
        <v>9</v>
      </c>
      <c r="D46" s="49"/>
      <c r="E46" s="205">
        <f t="shared" si="1"/>
        <v>12758.74</v>
      </c>
      <c r="F46" s="194">
        <v>12758.74</v>
      </c>
      <c r="G46" s="194"/>
      <c r="H46" s="205">
        <f t="shared" ref="H46:H54" si="7">SUM(I46:J46)</f>
        <v>12500</v>
      </c>
      <c r="I46" s="194">
        <v>12500</v>
      </c>
      <c r="J46" s="194"/>
      <c r="K46" s="205">
        <f t="shared" ref="K46:K54" si="8">SUM(L46:M46)</f>
        <v>12500</v>
      </c>
      <c r="L46" s="194">
        <v>12500</v>
      </c>
      <c r="M46" s="194"/>
      <c r="N46" s="206">
        <f t="shared" si="2"/>
        <v>0</v>
      </c>
      <c r="O46" s="206">
        <f t="shared" si="2"/>
        <v>0</v>
      </c>
      <c r="P46" s="206">
        <f t="shared" si="2"/>
        <v>0</v>
      </c>
      <c r="Q46" s="205">
        <f t="shared" ref="Q46:Q54" si="9">SUM(R46:S46)</f>
        <v>12500</v>
      </c>
      <c r="R46" s="194">
        <v>12500</v>
      </c>
      <c r="S46" s="194"/>
      <c r="T46" s="205">
        <f t="shared" ref="T46:T54" si="10">SUM(U46:V46)</f>
        <v>12500</v>
      </c>
      <c r="U46" s="194">
        <v>12500</v>
      </c>
      <c r="V46" s="194"/>
      <c r="W46" s="207"/>
    </row>
    <row r="47" spans="1:23" ht="72" customHeight="1">
      <c r="A47" s="49" t="s">
        <v>71</v>
      </c>
      <c r="B47" s="255" t="s">
        <v>72</v>
      </c>
      <c r="C47" s="49" t="s">
        <v>9</v>
      </c>
      <c r="D47" s="49"/>
      <c r="E47" s="205">
        <f t="shared" si="1"/>
        <v>42431.372000000003</v>
      </c>
      <c r="F47" s="194">
        <v>42431.372000000003</v>
      </c>
      <c r="G47" s="194"/>
      <c r="H47" s="205">
        <f t="shared" si="7"/>
        <v>35000</v>
      </c>
      <c r="I47" s="194">
        <v>35000</v>
      </c>
      <c r="J47" s="194"/>
      <c r="K47" s="205">
        <f t="shared" si="8"/>
        <v>35000</v>
      </c>
      <c r="L47" s="194">
        <v>35000</v>
      </c>
      <c r="M47" s="194"/>
      <c r="N47" s="206">
        <f t="shared" si="2"/>
        <v>0</v>
      </c>
      <c r="O47" s="206">
        <f t="shared" si="2"/>
        <v>0</v>
      </c>
      <c r="P47" s="206">
        <f t="shared" si="2"/>
        <v>0</v>
      </c>
      <c r="Q47" s="205">
        <f t="shared" si="9"/>
        <v>35000</v>
      </c>
      <c r="R47" s="194">
        <v>35000</v>
      </c>
      <c r="S47" s="194"/>
      <c r="T47" s="205">
        <f t="shared" si="10"/>
        <v>35000</v>
      </c>
      <c r="U47" s="194">
        <v>35000</v>
      </c>
      <c r="V47" s="194"/>
      <c r="W47" s="207"/>
    </row>
    <row r="48" spans="1:23" ht="37.5" customHeight="1">
      <c r="A48" s="51">
        <v>1150</v>
      </c>
      <c r="B48" s="254" t="s">
        <v>339</v>
      </c>
      <c r="C48" s="10" t="s">
        <v>340</v>
      </c>
      <c r="D48" s="10"/>
      <c r="E48" s="205">
        <f t="shared" si="1"/>
        <v>0</v>
      </c>
      <c r="F48" s="205">
        <f>SUM(F49+F53)</f>
        <v>0</v>
      </c>
      <c r="G48" s="205">
        <f>SUM(G49+G53)</f>
        <v>0</v>
      </c>
      <c r="H48" s="205">
        <f t="shared" si="7"/>
        <v>0</v>
      </c>
      <c r="I48" s="205">
        <f>SUM(I49+I53)</f>
        <v>0</v>
      </c>
      <c r="J48" s="205">
        <f>SUM(J49+J53)</f>
        <v>0</v>
      </c>
      <c r="K48" s="205">
        <f t="shared" si="8"/>
        <v>0</v>
      </c>
      <c r="L48" s="205">
        <f>SUM(L49+L53)</f>
        <v>0</v>
      </c>
      <c r="M48" s="205">
        <f>SUM(M49+M53)</f>
        <v>0</v>
      </c>
      <c r="N48" s="206">
        <f t="shared" si="2"/>
        <v>0</v>
      </c>
      <c r="O48" s="206">
        <f t="shared" si="2"/>
        <v>0</v>
      </c>
      <c r="P48" s="206">
        <f t="shared" si="2"/>
        <v>0</v>
      </c>
      <c r="Q48" s="205">
        <f t="shared" si="9"/>
        <v>0</v>
      </c>
      <c r="R48" s="205">
        <f>SUM(R49+R53)</f>
        <v>0</v>
      </c>
      <c r="S48" s="205">
        <f>SUM(S49+S53)</f>
        <v>0</v>
      </c>
      <c r="T48" s="205">
        <f t="shared" si="10"/>
        <v>0</v>
      </c>
      <c r="U48" s="205">
        <f>SUM(U49+U53)</f>
        <v>0</v>
      </c>
      <c r="V48" s="205">
        <f>SUM(V49+V53)</f>
        <v>0</v>
      </c>
      <c r="W48" s="207"/>
    </row>
    <row r="49" spans="1:23" ht="48" customHeight="1">
      <c r="A49" s="51">
        <v>1151</v>
      </c>
      <c r="B49" s="254" t="s">
        <v>334</v>
      </c>
      <c r="C49" s="49"/>
      <c r="D49" s="49"/>
      <c r="E49" s="205">
        <f t="shared" si="1"/>
        <v>0</v>
      </c>
      <c r="F49" s="205">
        <f>SUM(F50:F52)</f>
        <v>0</v>
      </c>
      <c r="G49" s="205">
        <f>SUM(G50:G52)</f>
        <v>0</v>
      </c>
      <c r="H49" s="205">
        <f t="shared" si="7"/>
        <v>0</v>
      </c>
      <c r="I49" s="205">
        <f>SUM(I50:I52)</f>
        <v>0</v>
      </c>
      <c r="J49" s="205">
        <f>SUM(J50:J52)</f>
        <v>0</v>
      </c>
      <c r="K49" s="205">
        <f t="shared" si="8"/>
        <v>0</v>
      </c>
      <c r="L49" s="205">
        <f>SUM(L50:L52)</f>
        <v>0</v>
      </c>
      <c r="M49" s="205">
        <f>SUM(M50:M52)</f>
        <v>0</v>
      </c>
      <c r="N49" s="206">
        <f t="shared" si="2"/>
        <v>0</v>
      </c>
      <c r="O49" s="206">
        <f t="shared" si="2"/>
        <v>0</v>
      </c>
      <c r="P49" s="206">
        <f t="shared" si="2"/>
        <v>0</v>
      </c>
      <c r="Q49" s="205">
        <f t="shared" si="9"/>
        <v>0</v>
      </c>
      <c r="R49" s="205">
        <f>SUM(R50:R52)</f>
        <v>0</v>
      </c>
      <c r="S49" s="205">
        <f>SUM(S50:S52)</f>
        <v>0</v>
      </c>
      <c r="T49" s="205">
        <f t="shared" si="10"/>
        <v>0</v>
      </c>
      <c r="U49" s="205">
        <f>SUM(U50:U52)</f>
        <v>0</v>
      </c>
      <c r="V49" s="205">
        <f>SUM(V50:V52)</f>
        <v>0</v>
      </c>
      <c r="W49" s="207"/>
    </row>
    <row r="50" spans="1:23" ht="21.75" customHeight="1">
      <c r="A50" s="49">
        <v>1152</v>
      </c>
      <c r="B50" s="255" t="s">
        <v>335</v>
      </c>
      <c r="C50" s="49"/>
      <c r="D50" s="49"/>
      <c r="E50" s="194">
        <f t="shared" si="1"/>
        <v>0</v>
      </c>
      <c r="F50" s="194"/>
      <c r="G50" s="194"/>
      <c r="H50" s="194">
        <f t="shared" si="7"/>
        <v>0</v>
      </c>
      <c r="I50" s="194"/>
      <c r="J50" s="194"/>
      <c r="K50" s="194">
        <f t="shared" si="8"/>
        <v>0</v>
      </c>
      <c r="L50" s="194"/>
      <c r="M50" s="194"/>
      <c r="N50" s="206">
        <f t="shared" si="2"/>
        <v>0</v>
      </c>
      <c r="O50" s="206">
        <f t="shared" si="2"/>
        <v>0</v>
      </c>
      <c r="P50" s="206">
        <f t="shared" si="2"/>
        <v>0</v>
      </c>
      <c r="Q50" s="194">
        <f t="shared" si="9"/>
        <v>0</v>
      </c>
      <c r="R50" s="194"/>
      <c r="S50" s="194"/>
      <c r="T50" s="194">
        <f t="shared" si="10"/>
        <v>0</v>
      </c>
      <c r="U50" s="194"/>
      <c r="V50" s="194"/>
      <c r="W50" s="207"/>
    </row>
    <row r="51" spans="1:23" ht="22.5" customHeight="1">
      <c r="A51" s="49">
        <v>1153</v>
      </c>
      <c r="B51" s="255" t="s">
        <v>336</v>
      </c>
      <c r="C51" s="49"/>
      <c r="D51" s="49"/>
      <c r="E51" s="194">
        <f t="shared" si="1"/>
        <v>0</v>
      </c>
      <c r="F51" s="194"/>
      <c r="G51" s="194"/>
      <c r="H51" s="194">
        <f t="shared" si="7"/>
        <v>0</v>
      </c>
      <c r="I51" s="194"/>
      <c r="J51" s="194"/>
      <c r="K51" s="194">
        <f t="shared" si="8"/>
        <v>0</v>
      </c>
      <c r="L51" s="194"/>
      <c r="M51" s="194"/>
      <c r="N51" s="206">
        <f t="shared" si="2"/>
        <v>0</v>
      </c>
      <c r="O51" s="206">
        <f t="shared" si="2"/>
        <v>0</v>
      </c>
      <c r="P51" s="206">
        <f t="shared" si="2"/>
        <v>0</v>
      </c>
      <c r="Q51" s="194">
        <f t="shared" si="9"/>
        <v>0</v>
      </c>
      <c r="R51" s="194"/>
      <c r="S51" s="194"/>
      <c r="T51" s="194">
        <f t="shared" si="10"/>
        <v>0</v>
      </c>
      <c r="U51" s="194"/>
      <c r="V51" s="194"/>
      <c r="W51" s="207"/>
    </row>
    <row r="52" spans="1:23" ht="31.5" customHeight="1">
      <c r="A52" s="49">
        <v>1154</v>
      </c>
      <c r="B52" s="255" t="s">
        <v>337</v>
      </c>
      <c r="C52" s="49"/>
      <c r="D52" s="49"/>
      <c r="E52" s="194">
        <f t="shared" si="1"/>
        <v>0</v>
      </c>
      <c r="F52" s="194"/>
      <c r="G52" s="194"/>
      <c r="H52" s="194">
        <f t="shared" si="7"/>
        <v>0</v>
      </c>
      <c r="I52" s="194"/>
      <c r="J52" s="194"/>
      <c r="K52" s="194">
        <f t="shared" si="8"/>
        <v>0</v>
      </c>
      <c r="L52" s="194"/>
      <c r="M52" s="194"/>
      <c r="N52" s="206">
        <f t="shared" si="2"/>
        <v>0</v>
      </c>
      <c r="O52" s="206">
        <f t="shared" si="2"/>
        <v>0</v>
      </c>
      <c r="P52" s="206">
        <f t="shared" si="2"/>
        <v>0</v>
      </c>
      <c r="Q52" s="194">
        <f t="shared" si="9"/>
        <v>0</v>
      </c>
      <c r="R52" s="194"/>
      <c r="S52" s="194"/>
      <c r="T52" s="194">
        <f t="shared" si="10"/>
        <v>0</v>
      </c>
      <c r="U52" s="194"/>
      <c r="V52" s="194"/>
      <c r="W52" s="207"/>
    </row>
    <row r="53" spans="1:23" ht="67.5" customHeight="1">
      <c r="A53" s="49">
        <v>1155</v>
      </c>
      <c r="B53" s="255" t="s">
        <v>338</v>
      </c>
      <c r="C53" s="49"/>
      <c r="D53" s="49"/>
      <c r="E53" s="194">
        <f t="shared" si="1"/>
        <v>0</v>
      </c>
      <c r="F53" s="194"/>
      <c r="G53" s="194"/>
      <c r="H53" s="194">
        <f t="shared" si="7"/>
        <v>0</v>
      </c>
      <c r="I53" s="194"/>
      <c r="J53" s="194"/>
      <c r="K53" s="194">
        <f t="shared" si="8"/>
        <v>0</v>
      </c>
      <c r="L53" s="194"/>
      <c r="M53" s="194"/>
      <c r="N53" s="206">
        <f t="shared" si="2"/>
        <v>0</v>
      </c>
      <c r="O53" s="206">
        <f t="shared" si="2"/>
        <v>0</v>
      </c>
      <c r="P53" s="206">
        <f t="shared" si="2"/>
        <v>0</v>
      </c>
      <c r="Q53" s="194">
        <f t="shared" si="9"/>
        <v>0</v>
      </c>
      <c r="R53" s="194"/>
      <c r="S53" s="194"/>
      <c r="T53" s="194">
        <f t="shared" si="10"/>
        <v>0</v>
      </c>
      <c r="U53" s="194"/>
      <c r="V53" s="194"/>
      <c r="W53" s="207"/>
    </row>
    <row r="54" spans="1:23" ht="53.25" customHeight="1">
      <c r="A54" s="51" t="s">
        <v>73</v>
      </c>
      <c r="B54" s="254" t="s">
        <v>74</v>
      </c>
      <c r="C54" s="51" t="s">
        <v>75</v>
      </c>
      <c r="D54" s="51"/>
      <c r="E54" s="205">
        <f t="shared" si="1"/>
        <v>3035565.2930000001</v>
      </c>
      <c r="F54" s="205">
        <f>SUM(F56+F58+F60+F63+F66+F74)</f>
        <v>2797751.057</v>
      </c>
      <c r="G54" s="205">
        <f>SUM(G56+G58+G60+G63+G66+G74)</f>
        <v>237814.236</v>
      </c>
      <c r="H54" s="205">
        <f t="shared" si="7"/>
        <v>4010501.3000000003</v>
      </c>
      <c r="I54" s="205">
        <f>SUM(I56+I58+I60+I63+I66+I74)</f>
        <v>2589174.7000000002</v>
      </c>
      <c r="J54" s="205">
        <f>SUM(J56+J58+J60+J63+J66+J74)</f>
        <v>1421326.6</v>
      </c>
      <c r="K54" s="205">
        <f t="shared" si="8"/>
        <v>3084032.8560000001</v>
      </c>
      <c r="L54" s="205">
        <f>SUM(L56+L58+L60+L63+L66+L74)</f>
        <v>2663809</v>
      </c>
      <c r="M54" s="205">
        <f>SUM(M56+M58+M60+M63+M66+M74)</f>
        <v>420223.85599999997</v>
      </c>
      <c r="N54" s="206">
        <f t="shared" si="2"/>
        <v>-926468.44400000013</v>
      </c>
      <c r="O54" s="206">
        <f t="shared" si="2"/>
        <v>74634.299999999814</v>
      </c>
      <c r="P54" s="206">
        <f t="shared" si="2"/>
        <v>-1001102.7440000002</v>
      </c>
      <c r="Q54" s="205">
        <f t="shared" si="9"/>
        <v>3455724.85</v>
      </c>
      <c r="R54" s="205">
        <f>SUM(R56+R58+R60+R63+R66+R74)</f>
        <v>2663809</v>
      </c>
      <c r="S54" s="205">
        <f>SUM(S56+S58+S60+S63+S66+S74)</f>
        <v>791915.85</v>
      </c>
      <c r="T54" s="205">
        <f t="shared" si="10"/>
        <v>3463809</v>
      </c>
      <c r="U54" s="205">
        <f>SUM(U56+U58+U60+U63+U66+U74)</f>
        <v>2663809</v>
      </c>
      <c r="V54" s="205">
        <f>SUM(V56+V58+V60+V63+V66+V74)</f>
        <v>800000</v>
      </c>
      <c r="W54" s="247"/>
    </row>
    <row r="55" spans="1:23" ht="12.75" customHeight="1">
      <c r="A55" s="49"/>
      <c r="B55" s="255" t="s">
        <v>5</v>
      </c>
      <c r="C55" s="49"/>
      <c r="D55" s="49"/>
      <c r="E55" s="205"/>
      <c r="F55" s="194"/>
      <c r="G55" s="194"/>
      <c r="H55" s="205"/>
      <c r="I55" s="194"/>
      <c r="J55" s="194"/>
      <c r="K55" s="205"/>
      <c r="L55" s="194"/>
      <c r="M55" s="194"/>
      <c r="N55" s="206"/>
      <c r="O55" s="206"/>
      <c r="P55" s="206"/>
      <c r="Q55" s="205"/>
      <c r="R55" s="194"/>
      <c r="S55" s="194"/>
      <c r="T55" s="205"/>
      <c r="U55" s="194"/>
      <c r="V55" s="194"/>
      <c r="W55" s="207"/>
    </row>
    <row r="56" spans="1:23" ht="42.75" customHeight="1">
      <c r="A56" s="51">
        <v>1210</v>
      </c>
      <c r="B56" s="254" t="s">
        <v>332</v>
      </c>
      <c r="C56" s="49"/>
      <c r="D56" s="49"/>
      <c r="E56" s="205">
        <f>SUM(F56:G56)</f>
        <v>0</v>
      </c>
      <c r="F56" s="194">
        <f>SUM(F57)</f>
        <v>0</v>
      </c>
      <c r="G56" s="194">
        <f>SUM(G57)</f>
        <v>0</v>
      </c>
      <c r="H56" s="205">
        <f>SUM(I56:J56)</f>
        <v>0</v>
      </c>
      <c r="I56" s="194">
        <f>SUM(I57)</f>
        <v>0</v>
      </c>
      <c r="J56" s="194">
        <f>SUM(J57)</f>
        <v>0</v>
      </c>
      <c r="K56" s="205">
        <f>SUM(L56:M56)</f>
        <v>0</v>
      </c>
      <c r="L56" s="194">
        <f>SUM(L57)</f>
        <v>0</v>
      </c>
      <c r="M56" s="194">
        <f>SUM(M57)</f>
        <v>0</v>
      </c>
      <c r="N56" s="206">
        <f t="shared" si="2"/>
        <v>0</v>
      </c>
      <c r="O56" s="206">
        <f t="shared" si="2"/>
        <v>0</v>
      </c>
      <c r="P56" s="206">
        <f t="shared" si="2"/>
        <v>0</v>
      </c>
      <c r="Q56" s="205">
        <f>SUM(R56:S56)</f>
        <v>0</v>
      </c>
      <c r="R56" s="194">
        <f>SUM(R57)</f>
        <v>0</v>
      </c>
      <c r="S56" s="194">
        <f>SUM(S57)</f>
        <v>0</v>
      </c>
      <c r="T56" s="205">
        <f>SUM(U56:V56)</f>
        <v>0</v>
      </c>
      <c r="U56" s="194">
        <f>SUM(U57)</f>
        <v>0</v>
      </c>
      <c r="V56" s="194">
        <f>SUM(V57)</f>
        <v>0</v>
      </c>
      <c r="W56" s="207"/>
    </row>
    <row r="57" spans="1:23" ht="56.25" customHeight="1">
      <c r="A57" s="10">
        <v>1211</v>
      </c>
      <c r="B57" s="255" t="s">
        <v>333</v>
      </c>
      <c r="C57" s="49"/>
      <c r="D57" s="49"/>
      <c r="E57" s="205">
        <f>SUM(F57:G57)</f>
        <v>0</v>
      </c>
      <c r="F57" s="194"/>
      <c r="G57" s="194"/>
      <c r="H57" s="205">
        <f>SUM(I57:J57)</f>
        <v>0</v>
      </c>
      <c r="I57" s="194"/>
      <c r="J57" s="194"/>
      <c r="K57" s="205">
        <f>SUM(L57:M57)</f>
        <v>0</v>
      </c>
      <c r="L57" s="194"/>
      <c r="M57" s="194"/>
      <c r="N57" s="206">
        <f t="shared" si="2"/>
        <v>0</v>
      </c>
      <c r="O57" s="206">
        <f t="shared" si="2"/>
        <v>0</v>
      </c>
      <c r="P57" s="206">
        <f t="shared" si="2"/>
        <v>0</v>
      </c>
      <c r="Q57" s="205">
        <f>SUM(R57:S57)</f>
        <v>0</v>
      </c>
      <c r="R57" s="194"/>
      <c r="S57" s="194"/>
      <c r="T57" s="205">
        <f>SUM(U57:V57)</f>
        <v>0</v>
      </c>
      <c r="U57" s="194"/>
      <c r="V57" s="194"/>
      <c r="W57" s="207"/>
    </row>
    <row r="58" spans="1:23" ht="36" customHeight="1">
      <c r="A58" s="13">
        <v>1220</v>
      </c>
      <c r="B58" s="254" t="s">
        <v>330</v>
      </c>
      <c r="C58" s="49"/>
      <c r="D58" s="49"/>
      <c r="E58" s="205">
        <f>SUM(F58:G58)</f>
        <v>0</v>
      </c>
      <c r="F58" s="194">
        <f>SUM(F59)</f>
        <v>0</v>
      </c>
      <c r="G58" s="194">
        <f>SUM(G59)</f>
        <v>0</v>
      </c>
      <c r="H58" s="205">
        <f>SUM(I58:J58)</f>
        <v>0</v>
      </c>
      <c r="I58" s="194">
        <f>SUM(I59)</f>
        <v>0</v>
      </c>
      <c r="J58" s="194">
        <f>SUM(J59)</f>
        <v>0</v>
      </c>
      <c r="K58" s="205">
        <f>SUM(L58:M58)</f>
        <v>0</v>
      </c>
      <c r="L58" s="194">
        <f>SUM(L59)</f>
        <v>0</v>
      </c>
      <c r="M58" s="194">
        <f>SUM(M59)</f>
        <v>0</v>
      </c>
      <c r="N58" s="206">
        <f t="shared" si="2"/>
        <v>0</v>
      </c>
      <c r="O58" s="206">
        <f t="shared" si="2"/>
        <v>0</v>
      </c>
      <c r="P58" s="206">
        <f t="shared" si="2"/>
        <v>0</v>
      </c>
      <c r="Q58" s="205">
        <f>SUM(R58:S58)</f>
        <v>0</v>
      </c>
      <c r="R58" s="194">
        <f>SUM(R59)</f>
        <v>0</v>
      </c>
      <c r="S58" s="194">
        <f>SUM(S59)</f>
        <v>0</v>
      </c>
      <c r="T58" s="205">
        <f>SUM(U58:V58)</f>
        <v>0</v>
      </c>
      <c r="U58" s="194">
        <f>SUM(U59)</f>
        <v>0</v>
      </c>
      <c r="V58" s="194">
        <f>SUM(V59)</f>
        <v>0</v>
      </c>
      <c r="W58" s="207"/>
    </row>
    <row r="59" spans="1:23" ht="48.75" customHeight="1">
      <c r="A59" s="49">
        <v>1221</v>
      </c>
      <c r="B59" s="255" t="s">
        <v>331</v>
      </c>
      <c r="C59" s="49"/>
      <c r="D59" s="49"/>
      <c r="E59" s="205">
        <f>SUM(F59:G59)</f>
        <v>0</v>
      </c>
      <c r="F59" s="194"/>
      <c r="G59" s="194"/>
      <c r="H59" s="205">
        <f>SUM(I59:J59)</f>
        <v>0</v>
      </c>
      <c r="I59" s="194"/>
      <c r="J59" s="194"/>
      <c r="K59" s="205">
        <f>SUM(L59:M59)</f>
        <v>0</v>
      </c>
      <c r="L59" s="194"/>
      <c r="M59" s="194"/>
      <c r="N59" s="206">
        <f t="shared" si="2"/>
        <v>0</v>
      </c>
      <c r="O59" s="206">
        <f t="shared" si="2"/>
        <v>0</v>
      </c>
      <c r="P59" s="206">
        <f t="shared" si="2"/>
        <v>0</v>
      </c>
      <c r="Q59" s="205">
        <f>SUM(R59:S59)</f>
        <v>0</v>
      </c>
      <c r="R59" s="194"/>
      <c r="S59" s="194"/>
      <c r="T59" s="205">
        <f>SUM(U59:V59)</f>
        <v>0</v>
      </c>
      <c r="U59" s="194"/>
      <c r="V59" s="194"/>
      <c r="W59" s="207"/>
    </row>
    <row r="60" spans="1:23" ht="46.5" customHeight="1">
      <c r="A60" s="51" t="s">
        <v>76</v>
      </c>
      <c r="B60" s="254" t="s">
        <v>77</v>
      </c>
      <c r="C60" s="51" t="s">
        <v>78</v>
      </c>
      <c r="D60" s="51"/>
      <c r="E60" s="205">
        <f t="shared" si="1"/>
        <v>0</v>
      </c>
      <c r="F60" s="205">
        <f>SUM(F62)</f>
        <v>0</v>
      </c>
      <c r="G60" s="205">
        <f>SUM(G62)</f>
        <v>0</v>
      </c>
      <c r="H60" s="205">
        <f>SUM(I60:J60)</f>
        <v>0</v>
      </c>
      <c r="I60" s="205">
        <f>SUM(I62)</f>
        <v>0</v>
      </c>
      <c r="J60" s="205">
        <f>SUM(J62)</f>
        <v>0</v>
      </c>
      <c r="K60" s="205">
        <f>SUM(L60:M60)</f>
        <v>0</v>
      </c>
      <c r="L60" s="205">
        <f>SUM(L62)</f>
        <v>0</v>
      </c>
      <c r="M60" s="205">
        <f>SUM(M62)</f>
        <v>0</v>
      </c>
      <c r="N60" s="206">
        <f t="shared" si="2"/>
        <v>0</v>
      </c>
      <c r="O60" s="206">
        <f t="shared" si="2"/>
        <v>0</v>
      </c>
      <c r="P60" s="206">
        <f t="shared" si="2"/>
        <v>0</v>
      </c>
      <c r="Q60" s="205">
        <f>SUM(R60:S60)</f>
        <v>0</v>
      </c>
      <c r="R60" s="205">
        <f>SUM(R62)</f>
        <v>0</v>
      </c>
      <c r="S60" s="205">
        <f>SUM(S62)</f>
        <v>0</v>
      </c>
      <c r="T60" s="205">
        <f>SUM(U60:V60)</f>
        <v>0</v>
      </c>
      <c r="U60" s="205">
        <f>SUM(U62)</f>
        <v>0</v>
      </c>
      <c r="V60" s="205">
        <f>SUM(V62)</f>
        <v>0</v>
      </c>
      <c r="W60" s="207"/>
    </row>
    <row r="61" spans="1:23" ht="16.5" customHeight="1">
      <c r="A61" s="49"/>
      <c r="B61" s="255" t="s">
        <v>5</v>
      </c>
      <c r="C61" s="49"/>
      <c r="D61" s="49"/>
      <c r="E61" s="205"/>
      <c r="F61" s="194"/>
      <c r="G61" s="194"/>
      <c r="H61" s="205"/>
      <c r="I61" s="194"/>
      <c r="J61" s="194"/>
      <c r="K61" s="205"/>
      <c r="L61" s="194"/>
      <c r="M61" s="194"/>
      <c r="N61" s="206"/>
      <c r="O61" s="206"/>
      <c r="P61" s="206"/>
      <c r="Q61" s="205"/>
      <c r="R61" s="194"/>
      <c r="S61" s="194"/>
      <c r="T61" s="205"/>
      <c r="U61" s="194"/>
      <c r="V61" s="194"/>
      <c r="W61" s="207"/>
    </row>
    <row r="62" spans="1:23" ht="52.5" customHeight="1">
      <c r="A62" s="49" t="s">
        <v>79</v>
      </c>
      <c r="B62" s="255" t="s">
        <v>80</v>
      </c>
      <c r="C62" s="49"/>
      <c r="D62" s="49"/>
      <c r="E62" s="205">
        <f t="shared" si="1"/>
        <v>0</v>
      </c>
      <c r="F62" s="194"/>
      <c r="G62" s="194"/>
      <c r="H62" s="205">
        <f>SUM(I62:J62)</f>
        <v>0</v>
      </c>
      <c r="I62" s="194"/>
      <c r="J62" s="194"/>
      <c r="K62" s="205">
        <f>SUM(L62:M62)</f>
        <v>0</v>
      </c>
      <c r="L62" s="194"/>
      <c r="M62" s="194"/>
      <c r="N62" s="206">
        <f t="shared" si="2"/>
        <v>0</v>
      </c>
      <c r="O62" s="206">
        <f t="shared" si="2"/>
        <v>0</v>
      </c>
      <c r="P62" s="206">
        <f t="shared" si="2"/>
        <v>0</v>
      </c>
      <c r="Q62" s="205">
        <f>SUM(R62:S62)</f>
        <v>0</v>
      </c>
      <c r="R62" s="194"/>
      <c r="S62" s="194"/>
      <c r="T62" s="205">
        <f>SUM(U62:V62)</f>
        <v>0</v>
      </c>
      <c r="U62" s="194"/>
      <c r="V62" s="194"/>
      <c r="W62" s="207"/>
    </row>
    <row r="63" spans="1:23" ht="45.75" customHeight="1">
      <c r="A63" s="51" t="s">
        <v>81</v>
      </c>
      <c r="B63" s="254" t="s">
        <v>82</v>
      </c>
      <c r="C63" s="51" t="s">
        <v>83</v>
      </c>
      <c r="D63" s="51"/>
      <c r="E63" s="205">
        <f t="shared" si="1"/>
        <v>72247.5</v>
      </c>
      <c r="F63" s="205">
        <f>SUM(F65)</f>
        <v>0</v>
      </c>
      <c r="G63" s="205">
        <f>SUM(G65)</f>
        <v>72247.5</v>
      </c>
      <c r="H63" s="205">
        <f>SUM(I63:J63)</f>
        <v>0</v>
      </c>
      <c r="I63" s="205">
        <f>SUM(I65)</f>
        <v>0</v>
      </c>
      <c r="J63" s="205">
        <f>SUM(J65)</f>
        <v>0</v>
      </c>
      <c r="K63" s="205">
        <f>SUM(L63:M63)</f>
        <v>0</v>
      </c>
      <c r="L63" s="205">
        <f>SUM(L65)</f>
        <v>0</v>
      </c>
      <c r="M63" s="205">
        <f>SUM(M65)</f>
        <v>0</v>
      </c>
      <c r="N63" s="206">
        <f t="shared" si="2"/>
        <v>0</v>
      </c>
      <c r="O63" s="206">
        <f t="shared" si="2"/>
        <v>0</v>
      </c>
      <c r="P63" s="206">
        <f t="shared" si="2"/>
        <v>0</v>
      </c>
      <c r="Q63" s="205">
        <f>SUM(R63:S63)</f>
        <v>0</v>
      </c>
      <c r="R63" s="205">
        <f>SUM(R65)</f>
        <v>0</v>
      </c>
      <c r="S63" s="205">
        <f>SUM(S65)</f>
        <v>0</v>
      </c>
      <c r="T63" s="205">
        <f>SUM(U63:V63)</f>
        <v>0</v>
      </c>
      <c r="U63" s="205">
        <f>SUM(U65)</f>
        <v>0</v>
      </c>
      <c r="V63" s="205">
        <f>SUM(V65)</f>
        <v>0</v>
      </c>
      <c r="W63" s="207"/>
    </row>
    <row r="64" spans="1:23" ht="12.75" customHeight="1">
      <c r="A64" s="49"/>
      <c r="B64" s="255" t="s">
        <v>5</v>
      </c>
      <c r="C64" s="49"/>
      <c r="D64" s="49"/>
      <c r="E64" s="205"/>
      <c r="F64" s="194"/>
      <c r="G64" s="194"/>
      <c r="H64" s="205"/>
      <c r="I64" s="194"/>
      <c r="J64" s="194"/>
      <c r="K64" s="205"/>
      <c r="L64" s="194"/>
      <c r="M64" s="194"/>
      <c r="N64" s="206"/>
      <c r="O64" s="206"/>
      <c r="P64" s="206"/>
      <c r="Q64" s="205"/>
      <c r="R64" s="194"/>
      <c r="S64" s="194"/>
      <c r="T64" s="205"/>
      <c r="U64" s="194"/>
      <c r="V64" s="194"/>
      <c r="W64" s="207"/>
    </row>
    <row r="65" spans="1:24" ht="46.5" customHeight="1">
      <c r="A65" s="49" t="s">
        <v>84</v>
      </c>
      <c r="B65" s="255" t="s">
        <v>85</v>
      </c>
      <c r="C65" s="49" t="s">
        <v>9</v>
      </c>
      <c r="D65" s="49"/>
      <c r="E65" s="205">
        <f t="shared" si="1"/>
        <v>72247.5</v>
      </c>
      <c r="F65" s="194"/>
      <c r="G65" s="194">
        <v>72247.5</v>
      </c>
      <c r="H65" s="205">
        <f>SUM(I65:J65)</f>
        <v>0</v>
      </c>
      <c r="I65" s="194"/>
      <c r="J65" s="194"/>
      <c r="K65" s="205">
        <f>SUM(L65:M65)</f>
        <v>0</v>
      </c>
      <c r="L65" s="194"/>
      <c r="M65" s="194"/>
      <c r="N65" s="206">
        <f t="shared" si="2"/>
        <v>0</v>
      </c>
      <c r="O65" s="206">
        <f t="shared" si="2"/>
        <v>0</v>
      </c>
      <c r="P65" s="206">
        <f t="shared" si="2"/>
        <v>0</v>
      </c>
      <c r="Q65" s="205">
        <f>SUM(R65:S65)</f>
        <v>0</v>
      </c>
      <c r="R65" s="194"/>
      <c r="S65" s="194"/>
      <c r="T65" s="205">
        <f>SUM(U65:V65)</f>
        <v>0</v>
      </c>
      <c r="U65" s="194"/>
      <c r="V65" s="194"/>
      <c r="W65" s="207"/>
    </row>
    <row r="66" spans="1:24" ht="66.75" customHeight="1">
      <c r="A66" s="51" t="s">
        <v>86</v>
      </c>
      <c r="B66" s="254" t="s">
        <v>87</v>
      </c>
      <c r="C66" s="51" t="s">
        <v>88</v>
      </c>
      <c r="D66" s="51"/>
      <c r="E66" s="205">
        <f t="shared" si="1"/>
        <v>2797751.057</v>
      </c>
      <c r="F66" s="205">
        <f>SUM(F68+F69+F72+F73)</f>
        <v>2797751.057</v>
      </c>
      <c r="G66" s="205">
        <f>SUM(G68+G69+G72+G73)</f>
        <v>0</v>
      </c>
      <c r="H66" s="205">
        <f>SUM(I66:J66)</f>
        <v>2589174.7000000002</v>
      </c>
      <c r="I66" s="205">
        <f>SUM(I68+I69+I72+I73)</f>
        <v>2589174.7000000002</v>
      </c>
      <c r="J66" s="205">
        <f>SUM(J68+J69+J72+J73)</f>
        <v>0</v>
      </c>
      <c r="K66" s="205">
        <f>SUM(L66:M66)</f>
        <v>2663809</v>
      </c>
      <c r="L66" s="205">
        <f>SUM(L68+L69+L72+L73)</f>
        <v>2663809</v>
      </c>
      <c r="M66" s="205">
        <f>SUM(M68+M69+M72+M73)</f>
        <v>0</v>
      </c>
      <c r="N66" s="206">
        <f t="shared" si="2"/>
        <v>74634.299999999814</v>
      </c>
      <c r="O66" s="206">
        <f t="shared" si="2"/>
        <v>74634.299999999814</v>
      </c>
      <c r="P66" s="206">
        <f t="shared" si="2"/>
        <v>0</v>
      </c>
      <c r="Q66" s="205">
        <f>SUM(R66:S66)</f>
        <v>2663809</v>
      </c>
      <c r="R66" s="205">
        <f>SUM(R68+R69+R72+R73)</f>
        <v>2663809</v>
      </c>
      <c r="S66" s="205">
        <f>SUM(S68+S69+S72+S73)</f>
        <v>0</v>
      </c>
      <c r="T66" s="205">
        <f>SUM(U66:V66)</f>
        <v>2663809</v>
      </c>
      <c r="U66" s="205">
        <f>SUM(U68+U69+U72+U73)</f>
        <v>2663809</v>
      </c>
      <c r="V66" s="205">
        <f>SUM(V68+V69+V72+V73)</f>
        <v>0</v>
      </c>
      <c r="W66" s="207"/>
    </row>
    <row r="67" spans="1:24" ht="12.75" customHeight="1">
      <c r="A67" s="49"/>
      <c r="B67" s="255" t="s">
        <v>5</v>
      </c>
      <c r="C67" s="49"/>
      <c r="D67" s="49"/>
      <c r="E67" s="205"/>
      <c r="F67" s="194"/>
      <c r="G67" s="194"/>
      <c r="H67" s="205"/>
      <c r="I67" s="194"/>
      <c r="J67" s="194"/>
      <c r="K67" s="205"/>
      <c r="L67" s="194"/>
      <c r="M67" s="194"/>
      <c r="N67" s="206"/>
      <c r="O67" s="206"/>
      <c r="P67" s="206"/>
      <c r="Q67" s="205"/>
      <c r="R67" s="194"/>
      <c r="S67" s="194"/>
      <c r="T67" s="205"/>
      <c r="U67" s="194"/>
      <c r="V67" s="194"/>
      <c r="W67" s="207"/>
    </row>
    <row r="68" spans="1:24" ht="41.25" customHeight="1">
      <c r="A68" s="49" t="s">
        <v>89</v>
      </c>
      <c r="B68" s="255" t="s">
        <v>90</v>
      </c>
      <c r="C68" s="49" t="s">
        <v>9</v>
      </c>
      <c r="D68" s="49"/>
      <c r="E68" s="205">
        <f t="shared" si="1"/>
        <v>2796598.1</v>
      </c>
      <c r="F68" s="194">
        <v>2796598.1</v>
      </c>
      <c r="G68" s="194"/>
      <c r="H68" s="205">
        <f t="shared" ref="H68:H74" si="11">SUM(I68:J68)</f>
        <v>2588469.7000000002</v>
      </c>
      <c r="I68" s="194">
        <v>2588469.7000000002</v>
      </c>
      <c r="J68" s="194"/>
      <c r="K68" s="205">
        <f t="shared" ref="K68:K74" si="12">SUM(L68:M68)</f>
        <v>2663809</v>
      </c>
      <c r="L68" s="194">
        <v>2663809</v>
      </c>
      <c r="M68" s="193"/>
      <c r="N68" s="206">
        <f t="shared" si="2"/>
        <v>75339.299999999814</v>
      </c>
      <c r="O68" s="206">
        <f t="shared" si="2"/>
        <v>75339.299999999814</v>
      </c>
      <c r="P68" s="206">
        <f t="shared" si="2"/>
        <v>0</v>
      </c>
      <c r="Q68" s="205">
        <f t="shared" ref="Q68:Q74" si="13">SUM(R68:S68)</f>
        <v>2663809</v>
      </c>
      <c r="R68" s="194">
        <v>2663809</v>
      </c>
      <c r="S68" s="194"/>
      <c r="T68" s="205">
        <f t="shared" ref="T68:T74" si="14">SUM(U68:V68)</f>
        <v>2663809</v>
      </c>
      <c r="U68" s="194">
        <v>2663809</v>
      </c>
      <c r="V68" s="194"/>
      <c r="W68" s="207"/>
    </row>
    <row r="69" spans="1:24" ht="41.25" customHeight="1">
      <c r="A69" s="51">
        <v>1252</v>
      </c>
      <c r="B69" s="254" t="s">
        <v>329</v>
      </c>
      <c r="C69" s="49"/>
      <c r="D69" s="49"/>
      <c r="E69" s="205">
        <f t="shared" si="1"/>
        <v>0</v>
      </c>
      <c r="F69" s="205">
        <f>SUM(F70:F71)</f>
        <v>0</v>
      </c>
      <c r="G69" s="205">
        <f>SUM(G70:G71)</f>
        <v>0</v>
      </c>
      <c r="H69" s="205">
        <f t="shared" si="11"/>
        <v>0</v>
      </c>
      <c r="I69" s="205">
        <f>SUM(I70:I71)</f>
        <v>0</v>
      </c>
      <c r="J69" s="205">
        <f>SUM(J70:J71)</f>
        <v>0</v>
      </c>
      <c r="K69" s="205">
        <f t="shared" si="12"/>
        <v>0</v>
      </c>
      <c r="L69" s="205">
        <f>SUM(L70:L71)</f>
        <v>0</v>
      </c>
      <c r="M69" s="205">
        <f>SUM(M70:M71)</f>
        <v>0</v>
      </c>
      <c r="N69" s="206">
        <f t="shared" si="2"/>
        <v>0</v>
      </c>
      <c r="O69" s="206">
        <f t="shared" si="2"/>
        <v>0</v>
      </c>
      <c r="P69" s="206">
        <f t="shared" si="2"/>
        <v>0</v>
      </c>
      <c r="Q69" s="205">
        <f t="shared" si="13"/>
        <v>0</v>
      </c>
      <c r="R69" s="205">
        <f>SUM(R70:R71)</f>
        <v>0</v>
      </c>
      <c r="S69" s="205">
        <f>SUM(S70:S71)</f>
        <v>0</v>
      </c>
      <c r="T69" s="205">
        <f t="shared" si="14"/>
        <v>0</v>
      </c>
      <c r="U69" s="205">
        <f>SUM(U70:U71)</f>
        <v>0</v>
      </c>
      <c r="V69" s="205">
        <f>SUM(V70:V71)</f>
        <v>0</v>
      </c>
      <c r="W69" s="207"/>
    </row>
    <row r="70" spans="1:24" ht="47.25" customHeight="1">
      <c r="A70" s="49">
        <v>1253</v>
      </c>
      <c r="B70" s="255" t="s">
        <v>327</v>
      </c>
      <c r="C70" s="49"/>
      <c r="D70" s="49"/>
      <c r="E70" s="205">
        <f t="shared" si="1"/>
        <v>0</v>
      </c>
      <c r="F70" s="194"/>
      <c r="G70" s="194"/>
      <c r="H70" s="205">
        <f t="shared" si="11"/>
        <v>0</v>
      </c>
      <c r="I70" s="194"/>
      <c r="J70" s="194"/>
      <c r="K70" s="205">
        <f t="shared" si="12"/>
        <v>0</v>
      </c>
      <c r="L70" s="194"/>
      <c r="M70" s="194"/>
      <c r="N70" s="206">
        <f t="shared" si="2"/>
        <v>0</v>
      </c>
      <c r="O70" s="206">
        <f t="shared" si="2"/>
        <v>0</v>
      </c>
      <c r="P70" s="206">
        <f t="shared" si="2"/>
        <v>0</v>
      </c>
      <c r="Q70" s="205">
        <f t="shared" si="13"/>
        <v>0</v>
      </c>
      <c r="R70" s="194"/>
      <c r="S70" s="194"/>
      <c r="T70" s="205">
        <f t="shared" si="14"/>
        <v>0</v>
      </c>
      <c r="U70" s="194"/>
      <c r="V70" s="194"/>
      <c r="W70" s="207"/>
    </row>
    <row r="71" spans="1:24" ht="23.25" customHeight="1">
      <c r="A71" s="49">
        <v>1254</v>
      </c>
      <c r="B71" s="64" t="s">
        <v>328</v>
      </c>
      <c r="C71" s="49"/>
      <c r="D71" s="49"/>
      <c r="E71" s="205">
        <f t="shared" si="1"/>
        <v>0</v>
      </c>
      <c r="F71" s="194"/>
      <c r="G71" s="194"/>
      <c r="H71" s="205">
        <f t="shared" si="11"/>
        <v>0</v>
      </c>
      <c r="I71" s="194"/>
      <c r="J71" s="194"/>
      <c r="K71" s="205">
        <f t="shared" si="12"/>
        <v>0</v>
      </c>
      <c r="L71" s="194"/>
      <c r="M71" s="194"/>
      <c r="N71" s="206">
        <f t="shared" si="2"/>
        <v>0</v>
      </c>
      <c r="O71" s="206">
        <f t="shared" si="2"/>
        <v>0</v>
      </c>
      <c r="P71" s="206">
        <f t="shared" si="2"/>
        <v>0</v>
      </c>
      <c r="Q71" s="205">
        <f t="shared" si="13"/>
        <v>0</v>
      </c>
      <c r="R71" s="194"/>
      <c r="S71" s="194"/>
      <c r="T71" s="205">
        <f t="shared" si="14"/>
        <v>0</v>
      </c>
      <c r="U71" s="194"/>
      <c r="V71" s="194"/>
      <c r="W71" s="207"/>
    </row>
    <row r="72" spans="1:24" ht="28.5" customHeight="1">
      <c r="A72" s="49" t="s">
        <v>91</v>
      </c>
      <c r="B72" s="255" t="s">
        <v>92</v>
      </c>
      <c r="C72" s="49" t="s">
        <v>9</v>
      </c>
      <c r="D72" s="49"/>
      <c r="E72" s="205">
        <f t="shared" si="1"/>
        <v>1152.9570000000001</v>
      </c>
      <c r="F72" s="194">
        <v>1152.9570000000001</v>
      </c>
      <c r="G72" s="194"/>
      <c r="H72" s="205">
        <f t="shared" si="11"/>
        <v>705</v>
      </c>
      <c r="I72" s="194">
        <v>705</v>
      </c>
      <c r="J72" s="194"/>
      <c r="K72" s="205">
        <f t="shared" si="12"/>
        <v>0</v>
      </c>
      <c r="L72" s="194"/>
      <c r="M72" s="194"/>
      <c r="N72" s="206">
        <f t="shared" si="2"/>
        <v>-705</v>
      </c>
      <c r="O72" s="206">
        <f t="shared" si="2"/>
        <v>-705</v>
      </c>
      <c r="P72" s="206">
        <f t="shared" si="2"/>
        <v>0</v>
      </c>
      <c r="Q72" s="205">
        <f t="shared" si="13"/>
        <v>0</v>
      </c>
      <c r="R72" s="194"/>
      <c r="S72" s="194"/>
      <c r="T72" s="205">
        <f t="shared" si="14"/>
        <v>0</v>
      </c>
      <c r="U72" s="194"/>
      <c r="V72" s="194"/>
      <c r="W72" s="207"/>
    </row>
    <row r="73" spans="1:24" ht="42" customHeight="1">
      <c r="A73" s="49">
        <v>1256</v>
      </c>
      <c r="B73" s="255" t="s">
        <v>326</v>
      </c>
      <c r="C73" s="49"/>
      <c r="D73" s="49"/>
      <c r="E73" s="205">
        <f t="shared" si="1"/>
        <v>0</v>
      </c>
      <c r="F73" s="194"/>
      <c r="G73" s="194"/>
      <c r="H73" s="205">
        <f t="shared" si="11"/>
        <v>0</v>
      </c>
      <c r="I73" s="194"/>
      <c r="J73" s="194"/>
      <c r="K73" s="205">
        <f t="shared" si="12"/>
        <v>0</v>
      </c>
      <c r="L73" s="194"/>
      <c r="M73" s="194"/>
      <c r="N73" s="206">
        <f t="shared" si="2"/>
        <v>0</v>
      </c>
      <c r="O73" s="206">
        <f t="shared" si="2"/>
        <v>0</v>
      </c>
      <c r="P73" s="206">
        <f t="shared" si="2"/>
        <v>0</v>
      </c>
      <c r="Q73" s="205">
        <f t="shared" si="13"/>
        <v>0</v>
      </c>
      <c r="R73" s="194"/>
      <c r="S73" s="194"/>
      <c r="T73" s="205">
        <f t="shared" si="14"/>
        <v>0</v>
      </c>
      <c r="U73" s="194"/>
      <c r="V73" s="194"/>
      <c r="W73" s="207"/>
    </row>
    <row r="74" spans="1:24" ht="52.5" customHeight="1">
      <c r="A74" s="51" t="s">
        <v>93</v>
      </c>
      <c r="B74" s="254" t="s">
        <v>94</v>
      </c>
      <c r="C74" s="51" t="s">
        <v>95</v>
      </c>
      <c r="D74" s="51"/>
      <c r="E74" s="205">
        <f t="shared" si="1"/>
        <v>165566.736</v>
      </c>
      <c r="F74" s="205">
        <f>SUM(F76:F77)</f>
        <v>0</v>
      </c>
      <c r="G74" s="205">
        <f>SUM(G76:G77)</f>
        <v>165566.736</v>
      </c>
      <c r="H74" s="205">
        <f t="shared" si="11"/>
        <v>1421326.6</v>
      </c>
      <c r="I74" s="205">
        <f>SUM(I76:I77)</f>
        <v>0</v>
      </c>
      <c r="J74" s="205">
        <f>SUM(J76:J77)</f>
        <v>1421326.6</v>
      </c>
      <c r="K74" s="205">
        <f t="shared" si="12"/>
        <v>420223.85599999997</v>
      </c>
      <c r="L74" s="205">
        <f>SUM(L76:L77)</f>
        <v>0</v>
      </c>
      <c r="M74" s="205">
        <f>SUM(M76:M77)</f>
        <v>420223.85599999997</v>
      </c>
      <c r="N74" s="206">
        <f t="shared" si="2"/>
        <v>-1001102.7440000002</v>
      </c>
      <c r="O74" s="206">
        <f t="shared" si="2"/>
        <v>0</v>
      </c>
      <c r="P74" s="206">
        <f t="shared" si="2"/>
        <v>-1001102.7440000002</v>
      </c>
      <c r="Q74" s="205">
        <f t="shared" si="13"/>
        <v>791915.85</v>
      </c>
      <c r="R74" s="205">
        <f>SUM(R76:R77)</f>
        <v>0</v>
      </c>
      <c r="S74" s="205">
        <f>SUM(S76:S77)</f>
        <v>791915.85</v>
      </c>
      <c r="T74" s="205">
        <f t="shared" si="14"/>
        <v>800000</v>
      </c>
      <c r="U74" s="205">
        <f>SUM(U76:U77)</f>
        <v>0</v>
      </c>
      <c r="V74" s="205">
        <f>SUM(V76:V77)</f>
        <v>800000</v>
      </c>
      <c r="W74" s="207"/>
    </row>
    <row r="75" spans="1:24" ht="12.75" customHeight="1">
      <c r="A75" s="49"/>
      <c r="B75" s="255" t="s">
        <v>5</v>
      </c>
      <c r="C75" s="49"/>
      <c r="D75" s="49"/>
      <c r="E75" s="205"/>
      <c r="F75" s="194"/>
      <c r="G75" s="194"/>
      <c r="H75" s="205"/>
      <c r="I75" s="194"/>
      <c r="J75" s="194"/>
      <c r="K75" s="205"/>
      <c r="L75" s="194"/>
      <c r="M75" s="194"/>
      <c r="N75" s="206"/>
      <c r="O75" s="206"/>
      <c r="P75" s="206"/>
      <c r="Q75" s="205"/>
      <c r="R75" s="194"/>
      <c r="S75" s="194"/>
      <c r="T75" s="205"/>
      <c r="U75" s="194"/>
      <c r="V75" s="194"/>
      <c r="W75" s="207"/>
    </row>
    <row r="76" spans="1:24" ht="36" customHeight="1">
      <c r="A76" s="49" t="s">
        <v>96</v>
      </c>
      <c r="B76" s="255" t="s">
        <v>97</v>
      </c>
      <c r="C76" s="49" t="s">
        <v>9</v>
      </c>
      <c r="D76" s="49"/>
      <c r="E76" s="205">
        <f t="shared" si="1"/>
        <v>165566.736</v>
      </c>
      <c r="F76" s="194"/>
      <c r="G76" s="194">
        <v>165566.736</v>
      </c>
      <c r="H76" s="205">
        <f>SUM(I76:J76)</f>
        <v>1421326.6</v>
      </c>
      <c r="I76" s="194"/>
      <c r="J76" s="194">
        <v>1421326.6</v>
      </c>
      <c r="K76" s="205">
        <f>SUM(L76:M76)</f>
        <v>420223.85599999997</v>
      </c>
      <c r="L76" s="194"/>
      <c r="M76" s="194">
        <f>95832.945+63888.63+42945.579+59997.152+55484.55+94500+7575</f>
        <v>420223.85599999997</v>
      </c>
      <c r="N76" s="206">
        <f t="shared" ref="N76:P138" si="15">K76-H76</f>
        <v>-1001102.7440000002</v>
      </c>
      <c r="O76" s="206">
        <f t="shared" si="15"/>
        <v>0</v>
      </c>
      <c r="P76" s="206">
        <f t="shared" si="15"/>
        <v>-1001102.7440000002</v>
      </c>
      <c r="Q76" s="205">
        <f>SUM(R76:S76)</f>
        <v>791915.85</v>
      </c>
      <c r="R76" s="194"/>
      <c r="S76" s="194">
        <f>706681.35+85234.5</f>
        <v>791915.85</v>
      </c>
      <c r="T76" s="205">
        <f>SUM(U76:V76)</f>
        <v>800000</v>
      </c>
      <c r="U76" s="194"/>
      <c r="V76" s="194">
        <v>800000</v>
      </c>
      <c r="W76" s="207"/>
      <c r="X76" s="264"/>
    </row>
    <row r="77" spans="1:24" ht="36" customHeight="1">
      <c r="A77" s="49">
        <v>1262</v>
      </c>
      <c r="B77" s="255" t="s">
        <v>325</v>
      </c>
      <c r="C77" s="49"/>
      <c r="D77" s="49"/>
      <c r="E77" s="205">
        <f t="shared" si="1"/>
        <v>0</v>
      </c>
      <c r="F77" s="194"/>
      <c r="G77" s="194"/>
      <c r="H77" s="205">
        <f>SUM(I77:J77)</f>
        <v>0</v>
      </c>
      <c r="I77" s="194"/>
      <c r="J77" s="194"/>
      <c r="K77" s="205">
        <f>SUM(L77:M77)</f>
        <v>0</v>
      </c>
      <c r="L77" s="194"/>
      <c r="M77" s="194"/>
      <c r="N77" s="206">
        <f t="shared" si="15"/>
        <v>0</v>
      </c>
      <c r="O77" s="206">
        <f t="shared" si="15"/>
        <v>0</v>
      </c>
      <c r="P77" s="206">
        <f t="shared" si="15"/>
        <v>0</v>
      </c>
      <c r="Q77" s="205">
        <f>SUM(R77:S77)</f>
        <v>0</v>
      </c>
      <c r="R77" s="194"/>
      <c r="S77" s="194"/>
      <c r="T77" s="205">
        <f>SUM(U77:V77)</f>
        <v>0</v>
      </c>
      <c r="U77" s="194"/>
      <c r="V77" s="194"/>
      <c r="W77" s="207"/>
    </row>
    <row r="78" spans="1:24" ht="69" customHeight="1">
      <c r="A78" s="51" t="s">
        <v>98</v>
      </c>
      <c r="B78" s="254" t="s">
        <v>99</v>
      </c>
      <c r="C78" s="51" t="s">
        <v>100</v>
      </c>
      <c r="D78" s="51"/>
      <c r="E78" s="205">
        <f t="shared" ref="E78:V78" si="16">SUM(E80+E82+E85+E91+E96+E122+E126+E130+E134)</f>
        <v>714638.69939999992</v>
      </c>
      <c r="F78" s="205">
        <f t="shared" si="16"/>
        <v>714638.69939999992</v>
      </c>
      <c r="G78" s="205">
        <f t="shared" si="16"/>
        <v>300000</v>
      </c>
      <c r="H78" s="205">
        <f t="shared" si="16"/>
        <v>718966.3</v>
      </c>
      <c r="I78" s="205">
        <f t="shared" si="16"/>
        <v>718966.3</v>
      </c>
      <c r="J78" s="205">
        <f t="shared" si="16"/>
        <v>346884.7</v>
      </c>
      <c r="K78" s="205">
        <f t="shared" si="16"/>
        <v>737596.72100000002</v>
      </c>
      <c r="L78" s="205">
        <f t="shared" si="16"/>
        <v>737596.72100000002</v>
      </c>
      <c r="M78" s="205">
        <f t="shared" si="16"/>
        <v>483758.6</v>
      </c>
      <c r="N78" s="205">
        <f t="shared" si="16"/>
        <v>18630.421000000002</v>
      </c>
      <c r="O78" s="205">
        <f t="shared" si="16"/>
        <v>18630.421000000002</v>
      </c>
      <c r="P78" s="205">
        <f t="shared" si="16"/>
        <v>136873.89999999997</v>
      </c>
      <c r="Q78" s="205">
        <f t="shared" si="16"/>
        <v>741905.33600000001</v>
      </c>
      <c r="R78" s="205">
        <f t="shared" si="16"/>
        <v>741905.33600000001</v>
      </c>
      <c r="S78" s="205">
        <f t="shared" si="16"/>
        <v>500395</v>
      </c>
      <c r="T78" s="205">
        <f t="shared" si="16"/>
        <v>746905.33600000001</v>
      </c>
      <c r="U78" s="205">
        <f t="shared" si="16"/>
        <v>746905.33600000001</v>
      </c>
      <c r="V78" s="205">
        <f t="shared" si="16"/>
        <v>517041.2</v>
      </c>
      <c r="W78" s="247"/>
    </row>
    <row r="79" spans="1:24" ht="12.75" customHeight="1">
      <c r="A79" s="49"/>
      <c r="B79" s="255" t="s">
        <v>5</v>
      </c>
      <c r="C79" s="49"/>
      <c r="D79" s="49"/>
      <c r="E79" s="205"/>
      <c r="F79" s="194"/>
      <c r="G79" s="194"/>
      <c r="H79" s="205"/>
      <c r="I79" s="194"/>
      <c r="J79" s="194"/>
      <c r="K79" s="205"/>
      <c r="L79" s="194"/>
      <c r="M79" s="194"/>
      <c r="N79" s="206"/>
      <c r="O79" s="206"/>
      <c r="P79" s="206"/>
      <c r="Q79" s="205"/>
      <c r="R79" s="194"/>
      <c r="S79" s="194"/>
      <c r="T79" s="205"/>
      <c r="U79" s="194"/>
      <c r="V79" s="194"/>
      <c r="W79" s="207"/>
    </row>
    <row r="80" spans="1:24" ht="12.75" customHeight="1">
      <c r="A80" s="51">
        <v>1310</v>
      </c>
      <c r="B80" s="254" t="s">
        <v>323</v>
      </c>
      <c r="C80" s="49"/>
      <c r="D80" s="49"/>
      <c r="E80" s="205">
        <f t="shared" si="1"/>
        <v>0</v>
      </c>
      <c r="F80" s="205">
        <f>SUM(F81)</f>
        <v>0</v>
      </c>
      <c r="G80" s="205">
        <f>SUM(G81)</f>
        <v>0</v>
      </c>
      <c r="H80" s="205">
        <f>SUM(I80:J80)</f>
        <v>0</v>
      </c>
      <c r="I80" s="205">
        <f>SUM(I81)</f>
        <v>0</v>
      </c>
      <c r="J80" s="205">
        <f>SUM(J81)</f>
        <v>0</v>
      </c>
      <c r="K80" s="205">
        <f>SUM(L80:M80)</f>
        <v>0</v>
      </c>
      <c r="L80" s="205">
        <f>SUM(L81)</f>
        <v>0</v>
      </c>
      <c r="M80" s="205">
        <f>SUM(M81)</f>
        <v>0</v>
      </c>
      <c r="N80" s="206">
        <f t="shared" si="15"/>
        <v>0</v>
      </c>
      <c r="O80" s="206">
        <f t="shared" si="15"/>
        <v>0</v>
      </c>
      <c r="P80" s="206">
        <f t="shared" si="15"/>
        <v>0</v>
      </c>
      <c r="Q80" s="205">
        <f>SUM(R80:S80)</f>
        <v>0</v>
      </c>
      <c r="R80" s="205">
        <f>SUM(R81)</f>
        <v>0</v>
      </c>
      <c r="S80" s="205">
        <f>SUM(S81)</f>
        <v>0</v>
      </c>
      <c r="T80" s="205">
        <f>SUM(U80:V80)</f>
        <v>0</v>
      </c>
      <c r="U80" s="205">
        <f>SUM(U81)</f>
        <v>0</v>
      </c>
      <c r="V80" s="205">
        <f>SUM(V81)</f>
        <v>0</v>
      </c>
      <c r="W80" s="207"/>
    </row>
    <row r="81" spans="1:23" ht="54" customHeight="1">
      <c r="A81" s="10">
        <v>1311</v>
      </c>
      <c r="B81" s="11" t="s">
        <v>324</v>
      </c>
      <c r="C81" s="49"/>
      <c r="D81" s="49"/>
      <c r="E81" s="205"/>
      <c r="F81" s="194"/>
      <c r="G81" s="194"/>
      <c r="H81" s="205"/>
      <c r="I81" s="194"/>
      <c r="J81" s="194"/>
      <c r="K81" s="205"/>
      <c r="L81" s="194"/>
      <c r="M81" s="194"/>
      <c r="N81" s="206">
        <f t="shared" si="15"/>
        <v>0</v>
      </c>
      <c r="O81" s="206">
        <f t="shared" si="15"/>
        <v>0</v>
      </c>
      <c r="P81" s="206">
        <f t="shared" si="15"/>
        <v>0</v>
      </c>
      <c r="Q81" s="205"/>
      <c r="R81" s="194"/>
      <c r="S81" s="194"/>
      <c r="T81" s="205"/>
      <c r="U81" s="194"/>
      <c r="V81" s="194"/>
      <c r="W81" s="207"/>
    </row>
    <row r="82" spans="1:23" ht="44.25" customHeight="1">
      <c r="A82" s="51" t="s">
        <v>101</v>
      </c>
      <c r="B82" s="254" t="s">
        <v>102</v>
      </c>
      <c r="C82" s="51" t="s">
        <v>103</v>
      </c>
      <c r="D82" s="51"/>
      <c r="E82" s="205">
        <f t="shared" si="1"/>
        <v>0</v>
      </c>
      <c r="F82" s="205">
        <f>SUM(F84)</f>
        <v>0</v>
      </c>
      <c r="G82" s="205">
        <f>SUM(G84)</f>
        <v>0</v>
      </c>
      <c r="H82" s="205">
        <f>SUM(I82:J82)</f>
        <v>0</v>
      </c>
      <c r="I82" s="205">
        <f>SUM(I84)</f>
        <v>0</v>
      </c>
      <c r="J82" s="205">
        <f>SUM(J84)</f>
        <v>0</v>
      </c>
      <c r="K82" s="205">
        <f>SUM(L82:M82)</f>
        <v>0</v>
      </c>
      <c r="L82" s="205">
        <f>SUM(L84)</f>
        <v>0</v>
      </c>
      <c r="M82" s="205">
        <f>SUM(M84)</f>
        <v>0</v>
      </c>
      <c r="N82" s="206">
        <f t="shared" si="15"/>
        <v>0</v>
      </c>
      <c r="O82" s="206">
        <f t="shared" si="15"/>
        <v>0</v>
      </c>
      <c r="P82" s="206">
        <f t="shared" si="15"/>
        <v>0</v>
      </c>
      <c r="Q82" s="205">
        <f>SUM(R82:S82)</f>
        <v>0</v>
      </c>
      <c r="R82" s="205">
        <f>SUM(R84)</f>
        <v>0</v>
      </c>
      <c r="S82" s="205">
        <f>SUM(S84)</f>
        <v>0</v>
      </c>
      <c r="T82" s="205">
        <f>SUM(U82:V82)</f>
        <v>0</v>
      </c>
      <c r="U82" s="205">
        <f>SUM(U84)</f>
        <v>0</v>
      </c>
      <c r="V82" s="205">
        <f>SUM(V84)</f>
        <v>0</v>
      </c>
      <c r="W82" s="207"/>
    </row>
    <row r="83" spans="1:23" ht="18" customHeight="1">
      <c r="A83" s="49"/>
      <c r="B83" s="255" t="s">
        <v>5</v>
      </c>
      <c r="C83" s="49"/>
      <c r="D83" s="49"/>
      <c r="E83" s="205"/>
      <c r="F83" s="194"/>
      <c r="G83" s="194"/>
      <c r="H83" s="205"/>
      <c r="I83" s="194"/>
      <c r="J83" s="194"/>
      <c r="K83" s="205"/>
      <c r="L83" s="194"/>
      <c r="M83" s="194"/>
      <c r="N83" s="206"/>
      <c r="O83" s="206"/>
      <c r="P83" s="206"/>
      <c r="Q83" s="205"/>
      <c r="R83" s="194"/>
      <c r="S83" s="194"/>
      <c r="T83" s="205"/>
      <c r="U83" s="194"/>
      <c r="V83" s="194"/>
      <c r="W83" s="207"/>
    </row>
    <row r="84" spans="1:23" ht="39" customHeight="1">
      <c r="A84" s="49" t="s">
        <v>104</v>
      </c>
      <c r="B84" s="255" t="s">
        <v>105</v>
      </c>
      <c r="C84" s="49"/>
      <c r="D84" s="49"/>
      <c r="E84" s="205">
        <f t="shared" si="1"/>
        <v>0</v>
      </c>
      <c r="F84" s="194"/>
      <c r="G84" s="194"/>
      <c r="H84" s="205">
        <f>SUM(I84:J84)</f>
        <v>0</v>
      </c>
      <c r="I84" s="194"/>
      <c r="J84" s="194"/>
      <c r="K84" s="205">
        <f>SUM(L84:M84)</f>
        <v>0</v>
      </c>
      <c r="L84" s="194"/>
      <c r="M84" s="194"/>
      <c r="N84" s="206">
        <f t="shared" si="15"/>
        <v>0</v>
      </c>
      <c r="O84" s="206">
        <f t="shared" si="15"/>
        <v>0</v>
      </c>
      <c r="P84" s="206">
        <f t="shared" si="15"/>
        <v>0</v>
      </c>
      <c r="Q84" s="205">
        <f>SUM(R84:S84)</f>
        <v>0</v>
      </c>
      <c r="R84" s="194"/>
      <c r="S84" s="194"/>
      <c r="T84" s="205">
        <f>SUM(U84:V84)</f>
        <v>0</v>
      </c>
      <c r="U84" s="194"/>
      <c r="V84" s="194"/>
      <c r="W84" s="207"/>
    </row>
    <row r="85" spans="1:23" ht="44.25" customHeight="1">
      <c r="A85" s="51" t="s">
        <v>106</v>
      </c>
      <c r="B85" s="254" t="s">
        <v>107</v>
      </c>
      <c r="C85" s="51" t="s">
        <v>108</v>
      </c>
      <c r="D85" s="51"/>
      <c r="E85" s="205">
        <f>SUM(F85:G85)</f>
        <v>144827.42600000001</v>
      </c>
      <c r="F85" s="205">
        <f>SUM(F87:F90)</f>
        <v>144827.42600000001</v>
      </c>
      <c r="G85" s="205">
        <f>SUM(G87:G90)</f>
        <v>0</v>
      </c>
      <c r="H85" s="205">
        <f>SUM(I85:J85)</f>
        <v>160056.79999999999</v>
      </c>
      <c r="I85" s="205">
        <f>SUM(I87:I90)</f>
        <v>160056.79999999999</v>
      </c>
      <c r="J85" s="205">
        <f>SUM(J87:J90)</f>
        <v>0</v>
      </c>
      <c r="K85" s="205">
        <f>SUM(L85:M85)</f>
        <v>161886.22099999999</v>
      </c>
      <c r="L85" s="205">
        <f>SUM(L87:L90)</f>
        <v>161886.22099999999</v>
      </c>
      <c r="M85" s="205">
        <f>SUM(M87:M90)</f>
        <v>0</v>
      </c>
      <c r="N85" s="206">
        <f t="shared" si="15"/>
        <v>1829.4210000000021</v>
      </c>
      <c r="O85" s="206">
        <f t="shared" si="15"/>
        <v>1829.4210000000021</v>
      </c>
      <c r="P85" s="206">
        <f t="shared" si="15"/>
        <v>0</v>
      </c>
      <c r="Q85" s="205">
        <f>SUM(R85:S85)</f>
        <v>163070.83600000001</v>
      </c>
      <c r="R85" s="205">
        <f>SUM(R87:R90)</f>
        <v>163070.83600000001</v>
      </c>
      <c r="S85" s="205">
        <f>SUM(S87:S90)</f>
        <v>0</v>
      </c>
      <c r="T85" s="205">
        <f>SUM(U85:V85)</f>
        <v>164970.83600000001</v>
      </c>
      <c r="U85" s="205">
        <f>SUM(U87:U90)</f>
        <v>164970.83600000001</v>
      </c>
      <c r="V85" s="205">
        <f>SUM(V87:V90)</f>
        <v>0</v>
      </c>
      <c r="W85" s="207"/>
    </row>
    <row r="86" spans="1:23" ht="12.75" customHeight="1">
      <c r="A86" s="49"/>
      <c r="B86" s="255" t="s">
        <v>5</v>
      </c>
      <c r="C86" s="49"/>
      <c r="D86" s="49"/>
      <c r="E86" s="205"/>
      <c r="F86" s="194"/>
      <c r="G86" s="194"/>
      <c r="H86" s="205"/>
      <c r="I86" s="194"/>
      <c r="J86" s="194"/>
      <c r="K86" s="205"/>
      <c r="L86" s="194"/>
      <c r="M86" s="194"/>
      <c r="N86" s="206"/>
      <c r="O86" s="206"/>
      <c r="P86" s="206"/>
      <c r="Q86" s="205"/>
      <c r="R86" s="194"/>
      <c r="S86" s="194"/>
      <c r="T86" s="205"/>
      <c r="U86" s="194"/>
      <c r="V86" s="194"/>
      <c r="W86" s="207"/>
    </row>
    <row r="87" spans="1:23" ht="54" customHeight="1">
      <c r="A87" s="49" t="s">
        <v>109</v>
      </c>
      <c r="B87" s="255" t="s">
        <v>110</v>
      </c>
      <c r="C87" s="49" t="s">
        <v>9</v>
      </c>
      <c r="D87" s="64" t="s">
        <v>1169</v>
      </c>
      <c r="E87" s="205">
        <f t="shared" si="1"/>
        <v>105503.959</v>
      </c>
      <c r="F87" s="194">
        <v>105503.959</v>
      </c>
      <c r="G87" s="194"/>
      <c r="H87" s="205">
        <f>SUM(I87:J87)</f>
        <v>120644.7</v>
      </c>
      <c r="I87" s="194">
        <v>120644.7</v>
      </c>
      <c r="J87" s="194"/>
      <c r="K87" s="205">
        <f>SUM(L87:M87)</f>
        <v>123635.121</v>
      </c>
      <c r="L87" s="194">
        <v>123635.121</v>
      </c>
      <c r="M87" s="194"/>
      <c r="N87" s="206">
        <f t="shared" si="15"/>
        <v>2990.4210000000021</v>
      </c>
      <c r="O87" s="206">
        <f t="shared" si="15"/>
        <v>2990.4210000000021</v>
      </c>
      <c r="P87" s="206">
        <f t="shared" si="15"/>
        <v>0</v>
      </c>
      <c r="Q87" s="205">
        <f>SUM(R87:S87)</f>
        <v>124770.836</v>
      </c>
      <c r="R87" s="194">
        <v>124770.836</v>
      </c>
      <c r="S87" s="194"/>
      <c r="T87" s="205">
        <f>SUM(U87:V87)</f>
        <v>126670.836</v>
      </c>
      <c r="U87" s="194">
        <v>126670.836</v>
      </c>
      <c r="V87" s="194"/>
      <c r="W87" s="207"/>
    </row>
    <row r="88" spans="1:23" ht="34.5" customHeight="1">
      <c r="A88" s="49">
        <v>1332</v>
      </c>
      <c r="B88" s="255" t="s">
        <v>322</v>
      </c>
      <c r="C88" s="49"/>
      <c r="D88" s="49"/>
      <c r="E88" s="205">
        <f t="shared" si="1"/>
        <v>0</v>
      </c>
      <c r="F88" s="194">
        <v>0</v>
      </c>
      <c r="G88" s="194"/>
      <c r="H88" s="205">
        <f>SUM(I88:J88)</f>
        <v>0</v>
      </c>
      <c r="I88" s="194">
        <v>0</v>
      </c>
      <c r="J88" s="194"/>
      <c r="K88" s="205">
        <f>SUM(L88:M88)</f>
        <v>0</v>
      </c>
      <c r="L88" s="194"/>
      <c r="M88" s="194"/>
      <c r="N88" s="206">
        <f t="shared" si="15"/>
        <v>0</v>
      </c>
      <c r="O88" s="206">
        <f t="shared" si="15"/>
        <v>0</v>
      </c>
      <c r="P88" s="206">
        <f t="shared" si="15"/>
        <v>0</v>
      </c>
      <c r="Q88" s="205">
        <f>SUM(R88:S88)</f>
        <v>0</v>
      </c>
      <c r="R88" s="194"/>
      <c r="S88" s="194"/>
      <c r="T88" s="205">
        <f>SUM(U88:V88)</f>
        <v>0</v>
      </c>
      <c r="U88" s="194"/>
      <c r="V88" s="194"/>
      <c r="W88" s="207"/>
    </row>
    <row r="89" spans="1:23" ht="45" customHeight="1">
      <c r="A89" s="49" t="s">
        <v>111</v>
      </c>
      <c r="B89" s="255" t="s">
        <v>112</v>
      </c>
      <c r="C89" s="49" t="s">
        <v>9</v>
      </c>
      <c r="D89" s="64"/>
      <c r="E89" s="205">
        <f t="shared" si="1"/>
        <v>0</v>
      </c>
      <c r="F89" s="194">
        <v>0</v>
      </c>
      <c r="G89" s="194"/>
      <c r="H89" s="205">
        <f>SUM(I89:J89)</f>
        <v>0</v>
      </c>
      <c r="I89" s="194">
        <v>0</v>
      </c>
      <c r="J89" s="194"/>
      <c r="K89" s="205">
        <f>SUM(L89:M89)</f>
        <v>0</v>
      </c>
      <c r="L89" s="194"/>
      <c r="M89" s="194"/>
      <c r="N89" s="206">
        <f t="shared" si="15"/>
        <v>0</v>
      </c>
      <c r="O89" s="206">
        <f t="shared" si="15"/>
        <v>0</v>
      </c>
      <c r="P89" s="206">
        <f t="shared" si="15"/>
        <v>0</v>
      </c>
      <c r="Q89" s="205">
        <f>SUM(R89:S89)</f>
        <v>0</v>
      </c>
      <c r="R89" s="194"/>
      <c r="S89" s="194"/>
      <c r="T89" s="205">
        <f>SUM(U89:V89)</f>
        <v>0</v>
      </c>
      <c r="U89" s="194"/>
      <c r="V89" s="194"/>
      <c r="W89" s="207"/>
    </row>
    <row r="90" spans="1:23" ht="23.25" customHeight="1">
      <c r="A90" s="49" t="s">
        <v>113</v>
      </c>
      <c r="B90" s="255" t="s">
        <v>114</v>
      </c>
      <c r="C90" s="49" t="s">
        <v>9</v>
      </c>
      <c r="D90" s="64" t="s">
        <v>1165</v>
      </c>
      <c r="E90" s="205">
        <f t="shared" si="1"/>
        <v>39323.466999999997</v>
      </c>
      <c r="F90" s="194">
        <v>39323.466999999997</v>
      </c>
      <c r="G90" s="194"/>
      <c r="H90" s="205">
        <f>SUM(I90:J90)</f>
        <v>39412.1</v>
      </c>
      <c r="I90" s="194">
        <v>39412.1</v>
      </c>
      <c r="J90" s="194"/>
      <c r="K90" s="205">
        <f>SUM(L90:M90)</f>
        <v>38251.1</v>
      </c>
      <c r="L90" s="194">
        <v>38251.1</v>
      </c>
      <c r="M90" s="194"/>
      <c r="N90" s="206">
        <f t="shared" si="15"/>
        <v>-1161</v>
      </c>
      <c r="O90" s="206">
        <f t="shared" si="15"/>
        <v>-1161</v>
      </c>
      <c r="P90" s="206">
        <f t="shared" si="15"/>
        <v>0</v>
      </c>
      <c r="Q90" s="205">
        <f>SUM(R90:S90)</f>
        <v>38300</v>
      </c>
      <c r="R90" s="194">
        <v>38300</v>
      </c>
      <c r="S90" s="194"/>
      <c r="T90" s="205">
        <f>SUM(U90:V90)</f>
        <v>38300</v>
      </c>
      <c r="U90" s="194">
        <v>38300</v>
      </c>
      <c r="V90" s="194"/>
      <c r="W90" s="207"/>
    </row>
    <row r="91" spans="1:23" s="256" customFormat="1" ht="50.25" customHeight="1">
      <c r="A91" s="51" t="s">
        <v>115</v>
      </c>
      <c r="B91" s="254" t="s">
        <v>116</v>
      </c>
      <c r="C91" s="51" t="s">
        <v>117</v>
      </c>
      <c r="D91" s="51"/>
      <c r="E91" s="205">
        <f>SUM(F91:G91)</f>
        <v>300</v>
      </c>
      <c r="F91" s="205">
        <f>SUM(F93:F95)</f>
        <v>300</v>
      </c>
      <c r="G91" s="205">
        <f>SUM(G93:G95)</f>
        <v>0</v>
      </c>
      <c r="H91" s="205">
        <f>SUM(I91:J91)</f>
        <v>0</v>
      </c>
      <c r="I91" s="205">
        <f>SUM(I93:I95)</f>
        <v>0</v>
      </c>
      <c r="J91" s="205">
        <f>SUM(J93:J95)</f>
        <v>0</v>
      </c>
      <c r="K91" s="205">
        <f>SUM(L91:M91)</f>
        <v>0</v>
      </c>
      <c r="L91" s="205">
        <f>SUM(L93:L95)</f>
        <v>0</v>
      </c>
      <c r="M91" s="205">
        <f>SUM(M93:M95)</f>
        <v>0</v>
      </c>
      <c r="N91" s="206">
        <f t="shared" si="15"/>
        <v>0</v>
      </c>
      <c r="O91" s="206">
        <f t="shared" si="15"/>
        <v>0</v>
      </c>
      <c r="P91" s="206">
        <f t="shared" si="15"/>
        <v>0</v>
      </c>
      <c r="Q91" s="205">
        <f>SUM(R91:S91)</f>
        <v>0</v>
      </c>
      <c r="R91" s="205">
        <f>SUM(R93:R95)</f>
        <v>0</v>
      </c>
      <c r="S91" s="205">
        <f>SUM(S93:S95)</f>
        <v>0</v>
      </c>
      <c r="T91" s="205">
        <f>SUM(U91:V91)</f>
        <v>0</v>
      </c>
      <c r="U91" s="205">
        <f>SUM(U93:U95)</f>
        <v>0</v>
      </c>
      <c r="V91" s="205">
        <f>SUM(V93:V95)</f>
        <v>0</v>
      </c>
      <c r="W91" s="209"/>
    </row>
    <row r="92" spans="1:23" s="256" customFormat="1" ht="12.75" customHeight="1">
      <c r="A92" s="49"/>
      <c r="B92" s="255" t="s">
        <v>5</v>
      </c>
      <c r="C92" s="49"/>
      <c r="D92" s="49"/>
      <c r="E92" s="205"/>
      <c r="F92" s="194"/>
      <c r="G92" s="194"/>
      <c r="H92" s="205"/>
      <c r="I92" s="194"/>
      <c r="J92" s="194"/>
      <c r="K92" s="205"/>
      <c r="L92" s="194"/>
      <c r="M92" s="194"/>
      <c r="N92" s="206"/>
      <c r="O92" s="206"/>
      <c r="P92" s="206"/>
      <c r="Q92" s="205"/>
      <c r="R92" s="194"/>
      <c r="S92" s="194"/>
      <c r="T92" s="205"/>
      <c r="U92" s="194"/>
      <c r="V92" s="194"/>
      <c r="W92" s="209"/>
    </row>
    <row r="93" spans="1:23" s="258" customFormat="1" ht="52.5">
      <c r="A93" s="10">
        <v>1341</v>
      </c>
      <c r="B93" s="255" t="s">
        <v>320</v>
      </c>
      <c r="C93" s="257"/>
      <c r="D93" s="257"/>
      <c r="E93" s="205">
        <f t="shared" si="1"/>
        <v>0</v>
      </c>
      <c r="F93" s="210"/>
      <c r="G93" s="210"/>
      <c r="H93" s="205">
        <f>SUM(I93:J93)</f>
        <v>0</v>
      </c>
      <c r="I93" s="210"/>
      <c r="J93" s="210"/>
      <c r="K93" s="205">
        <f>SUM(L93:M93)</f>
        <v>0</v>
      </c>
      <c r="L93" s="210"/>
      <c r="M93" s="210"/>
      <c r="N93" s="206">
        <f t="shared" si="15"/>
        <v>0</v>
      </c>
      <c r="O93" s="206">
        <f t="shared" si="15"/>
        <v>0</v>
      </c>
      <c r="P93" s="206">
        <f t="shared" si="15"/>
        <v>0</v>
      </c>
      <c r="Q93" s="205">
        <f>SUM(R93:S93)</f>
        <v>0</v>
      </c>
      <c r="R93" s="210"/>
      <c r="S93" s="210"/>
      <c r="T93" s="205">
        <f>SUM(U93:V93)</f>
        <v>0</v>
      </c>
      <c r="U93" s="210"/>
      <c r="V93" s="210"/>
      <c r="W93" s="211"/>
    </row>
    <row r="94" spans="1:23" ht="51" customHeight="1">
      <c r="A94" s="49" t="s">
        <v>118</v>
      </c>
      <c r="B94" s="255" t="s">
        <v>119</v>
      </c>
      <c r="C94" s="49"/>
      <c r="D94" s="49"/>
      <c r="E94" s="205">
        <f t="shared" si="1"/>
        <v>0</v>
      </c>
      <c r="F94" s="194"/>
      <c r="G94" s="194"/>
      <c r="H94" s="205">
        <f>SUM(I94:J94)</f>
        <v>0</v>
      </c>
      <c r="I94" s="194"/>
      <c r="J94" s="194"/>
      <c r="K94" s="205">
        <f>SUM(L94:M94)</f>
        <v>0</v>
      </c>
      <c r="L94" s="194">
        <v>0</v>
      </c>
      <c r="M94" s="194"/>
      <c r="N94" s="206">
        <f t="shared" si="15"/>
        <v>0</v>
      </c>
      <c r="O94" s="206">
        <f t="shared" si="15"/>
        <v>0</v>
      </c>
      <c r="P94" s="206">
        <f t="shared" si="15"/>
        <v>0</v>
      </c>
      <c r="Q94" s="205">
        <f>SUM(R94:S94)</f>
        <v>0</v>
      </c>
      <c r="R94" s="194">
        <v>0</v>
      </c>
      <c r="S94" s="194"/>
      <c r="T94" s="205">
        <f>SUM(U94:V94)</f>
        <v>0</v>
      </c>
      <c r="U94" s="194">
        <v>0</v>
      </c>
      <c r="V94" s="194"/>
      <c r="W94" s="247"/>
    </row>
    <row r="95" spans="1:23" ht="55.5" customHeight="1">
      <c r="A95" s="10">
        <v>1343</v>
      </c>
      <c r="B95" s="255" t="s">
        <v>321</v>
      </c>
      <c r="C95" s="49"/>
      <c r="D95" s="49"/>
      <c r="E95" s="205">
        <f t="shared" si="1"/>
        <v>300</v>
      </c>
      <c r="F95" s="194">
        <v>300</v>
      </c>
      <c r="G95" s="194"/>
      <c r="H95" s="205">
        <f>SUM(I95:J95)</f>
        <v>0</v>
      </c>
      <c r="I95" s="194"/>
      <c r="J95" s="194"/>
      <c r="K95" s="205">
        <f>SUM(L95:M95)</f>
        <v>0</v>
      </c>
      <c r="L95" s="194">
        <v>0</v>
      </c>
      <c r="M95" s="194"/>
      <c r="N95" s="206">
        <f t="shared" si="15"/>
        <v>0</v>
      </c>
      <c r="O95" s="206">
        <f t="shared" si="15"/>
        <v>0</v>
      </c>
      <c r="P95" s="206">
        <f t="shared" si="15"/>
        <v>0</v>
      </c>
      <c r="Q95" s="205">
        <f>SUM(R95:S95)</f>
        <v>0</v>
      </c>
      <c r="R95" s="194">
        <v>0</v>
      </c>
      <c r="S95" s="194"/>
      <c r="T95" s="205">
        <f>SUM(U95:V95)</f>
        <v>0</v>
      </c>
      <c r="U95" s="194">
        <v>0</v>
      </c>
      <c r="V95" s="194"/>
      <c r="W95" s="207"/>
    </row>
    <row r="96" spans="1:23" s="256" customFormat="1" ht="50.25" customHeight="1">
      <c r="A96" s="51" t="s">
        <v>120</v>
      </c>
      <c r="B96" s="254" t="s">
        <v>121</v>
      </c>
      <c r="C96" s="51" t="s">
        <v>122</v>
      </c>
      <c r="D96" s="51"/>
      <c r="E96" s="205">
        <f t="shared" si="1"/>
        <v>550108.88390000002</v>
      </c>
      <c r="F96" s="205">
        <f>SUM(F98+F120+F121)</f>
        <v>550108.88390000002</v>
      </c>
      <c r="G96" s="205">
        <f>SUM(G98+G120+G121)</f>
        <v>0</v>
      </c>
      <c r="H96" s="205">
        <f>SUM(I96:J96)</f>
        <v>526559.5</v>
      </c>
      <c r="I96" s="205">
        <f>SUM(I98+I120+I121)</f>
        <v>526559.5</v>
      </c>
      <c r="J96" s="205">
        <f>SUM(J98+J120+J121)</f>
        <v>0</v>
      </c>
      <c r="K96" s="205">
        <f>SUM(L96:M96)</f>
        <v>543360.5</v>
      </c>
      <c r="L96" s="205">
        <f>SUM(L98+L120+L121)</f>
        <v>543360.5</v>
      </c>
      <c r="M96" s="205">
        <f>SUM(M98+M120+M121)</f>
        <v>0</v>
      </c>
      <c r="N96" s="206">
        <f t="shared" si="15"/>
        <v>16801</v>
      </c>
      <c r="O96" s="206">
        <f t="shared" si="15"/>
        <v>16801</v>
      </c>
      <c r="P96" s="206">
        <f t="shared" si="15"/>
        <v>0</v>
      </c>
      <c r="Q96" s="205">
        <f>SUM(R96:S96)</f>
        <v>546484.5</v>
      </c>
      <c r="R96" s="205">
        <f>SUM(R98+R120+R121)</f>
        <v>546484.5</v>
      </c>
      <c r="S96" s="205">
        <f>SUM(S98+S120+S121)</f>
        <v>0</v>
      </c>
      <c r="T96" s="205">
        <f>SUM(U96:V96)</f>
        <v>549584.5</v>
      </c>
      <c r="U96" s="205">
        <f>SUM(U98+U120+U121)</f>
        <v>549584.5</v>
      </c>
      <c r="V96" s="205">
        <f>SUM(V98+V120+V121)</f>
        <v>0</v>
      </c>
      <c r="W96" s="209"/>
    </row>
    <row r="97" spans="1:23" ht="12.75" customHeight="1">
      <c r="A97" s="49"/>
      <c r="B97" s="255" t="s">
        <v>5</v>
      </c>
      <c r="C97" s="49"/>
      <c r="D97" s="49"/>
      <c r="E97" s="205"/>
      <c r="F97" s="194"/>
      <c r="G97" s="194"/>
      <c r="H97" s="205"/>
      <c r="I97" s="194"/>
      <c r="J97" s="194"/>
      <c r="K97" s="205"/>
      <c r="L97" s="194"/>
      <c r="M97" s="194"/>
      <c r="N97" s="206"/>
      <c r="O97" s="206"/>
      <c r="P97" s="206"/>
      <c r="Q97" s="205"/>
      <c r="R97" s="194"/>
      <c r="S97" s="194"/>
      <c r="T97" s="205"/>
      <c r="U97" s="194"/>
      <c r="V97" s="194"/>
      <c r="W97" s="207"/>
    </row>
    <row r="98" spans="1:23" ht="72" customHeight="1">
      <c r="A98" s="49" t="s">
        <v>123</v>
      </c>
      <c r="B98" s="255" t="s">
        <v>124</v>
      </c>
      <c r="C98" s="49" t="s">
        <v>9</v>
      </c>
      <c r="D98" s="49"/>
      <c r="E98" s="205">
        <f t="shared" ref="E98:E138" si="17">SUM(F98:G98)</f>
        <v>477137.31790000002</v>
      </c>
      <c r="F98" s="205">
        <f>SUM(F100:F119)</f>
        <v>477137.31790000002</v>
      </c>
      <c r="G98" s="205">
        <f>SUM(G100:G119)</f>
        <v>0</v>
      </c>
      <c r="H98" s="205">
        <f>SUM(I98:J98)</f>
        <v>466559.5</v>
      </c>
      <c r="I98" s="205">
        <f>SUM(I100:I119)</f>
        <v>466559.5</v>
      </c>
      <c r="J98" s="205">
        <f>SUM(J100:J119)</f>
        <v>0</v>
      </c>
      <c r="K98" s="205">
        <f>SUM(L98:M98)</f>
        <v>483360.5</v>
      </c>
      <c r="L98" s="205">
        <f>SUM(L100:L119)</f>
        <v>483360.5</v>
      </c>
      <c r="M98" s="205">
        <f>SUM(M100:M119)</f>
        <v>0</v>
      </c>
      <c r="N98" s="206">
        <f t="shared" si="15"/>
        <v>16801</v>
      </c>
      <c r="O98" s="206">
        <f t="shared" si="15"/>
        <v>16801</v>
      </c>
      <c r="P98" s="206">
        <f t="shared" si="15"/>
        <v>0</v>
      </c>
      <c r="Q98" s="205">
        <f>SUM(R98:S98)</f>
        <v>486484.5</v>
      </c>
      <c r="R98" s="205">
        <f>SUM(R100:R119)</f>
        <v>486484.5</v>
      </c>
      <c r="S98" s="205">
        <f>SUM(S100:S119)</f>
        <v>0</v>
      </c>
      <c r="T98" s="205">
        <f>SUM(U98:V98)</f>
        <v>489584.5</v>
      </c>
      <c r="U98" s="205">
        <f>SUM(U100:U119)</f>
        <v>489584.5</v>
      </c>
      <c r="V98" s="205">
        <f>SUM(V100:V119)</f>
        <v>0</v>
      </c>
      <c r="W98" s="207"/>
    </row>
    <row r="99" spans="1:23" ht="18" customHeight="1">
      <c r="A99" s="49"/>
      <c r="B99" s="255" t="s">
        <v>5</v>
      </c>
      <c r="C99" s="49"/>
      <c r="D99" s="49"/>
      <c r="E99" s="205"/>
      <c r="F99" s="194"/>
      <c r="G99" s="194"/>
      <c r="H99" s="205"/>
      <c r="I99" s="194"/>
      <c r="J99" s="194"/>
      <c r="K99" s="205"/>
      <c r="L99" s="194"/>
      <c r="M99" s="194"/>
      <c r="N99" s="206"/>
      <c r="O99" s="206"/>
      <c r="P99" s="206"/>
      <c r="Q99" s="205"/>
      <c r="R99" s="194"/>
      <c r="S99" s="194"/>
      <c r="T99" s="205"/>
      <c r="U99" s="194"/>
      <c r="V99" s="194"/>
      <c r="W99" s="207"/>
    </row>
    <row r="100" spans="1:23" ht="57" customHeight="1">
      <c r="A100" s="49" t="s">
        <v>125</v>
      </c>
      <c r="B100" s="255" t="s">
        <v>126</v>
      </c>
      <c r="C100" s="49" t="s">
        <v>9</v>
      </c>
      <c r="D100" s="64" t="s">
        <v>1166</v>
      </c>
      <c r="E100" s="205">
        <f t="shared" si="17"/>
        <v>0</v>
      </c>
      <c r="F100" s="194">
        <v>0</v>
      </c>
      <c r="G100" s="194"/>
      <c r="H100" s="205">
        <f t="shared" ref="H100:H119" si="18">SUM(I100:J100)</f>
        <v>0</v>
      </c>
      <c r="I100" s="194">
        <v>0</v>
      </c>
      <c r="J100" s="194"/>
      <c r="K100" s="205">
        <f t="shared" ref="K100:K119" si="19">SUM(L100:M100)</f>
        <v>0</v>
      </c>
      <c r="L100" s="194"/>
      <c r="M100" s="194"/>
      <c r="N100" s="206">
        <f t="shared" si="15"/>
        <v>0</v>
      </c>
      <c r="O100" s="206">
        <f t="shared" si="15"/>
        <v>0</v>
      </c>
      <c r="P100" s="206">
        <f t="shared" si="15"/>
        <v>0</v>
      </c>
      <c r="Q100" s="205">
        <f t="shared" ref="Q100:Q119" si="20">SUM(R100:S100)</f>
        <v>0</v>
      </c>
      <c r="R100" s="194"/>
      <c r="S100" s="194"/>
      <c r="T100" s="205">
        <f t="shared" ref="T100:T119" si="21">SUM(U100:V100)</f>
        <v>0</v>
      </c>
      <c r="U100" s="194"/>
      <c r="V100" s="194"/>
      <c r="W100" s="207"/>
    </row>
    <row r="101" spans="1:23" ht="63">
      <c r="A101" s="49" t="s">
        <v>127</v>
      </c>
      <c r="B101" s="255" t="s">
        <v>128</v>
      </c>
      <c r="C101" s="49" t="s">
        <v>9</v>
      </c>
      <c r="D101" s="64" t="s">
        <v>1166</v>
      </c>
      <c r="E101" s="205">
        <f t="shared" si="17"/>
        <v>0</v>
      </c>
      <c r="F101" s="194">
        <v>0</v>
      </c>
      <c r="G101" s="194"/>
      <c r="H101" s="205">
        <f t="shared" si="18"/>
        <v>0</v>
      </c>
      <c r="I101" s="194">
        <v>0</v>
      </c>
      <c r="J101" s="194"/>
      <c r="K101" s="205">
        <f t="shared" si="19"/>
        <v>0</v>
      </c>
      <c r="L101" s="194"/>
      <c r="M101" s="194"/>
      <c r="N101" s="206">
        <f t="shared" si="15"/>
        <v>0</v>
      </c>
      <c r="O101" s="206">
        <f t="shared" si="15"/>
        <v>0</v>
      </c>
      <c r="P101" s="206">
        <f t="shared" si="15"/>
        <v>0</v>
      </c>
      <c r="Q101" s="205">
        <f t="shared" si="20"/>
        <v>0</v>
      </c>
      <c r="R101" s="194"/>
      <c r="S101" s="194"/>
      <c r="T101" s="205">
        <f t="shared" si="21"/>
        <v>0</v>
      </c>
      <c r="U101" s="194"/>
      <c r="V101" s="194"/>
      <c r="W101" s="207"/>
    </row>
    <row r="102" spans="1:23" ht="47.25" customHeight="1">
      <c r="A102" s="49" t="s">
        <v>129</v>
      </c>
      <c r="B102" s="255" t="s">
        <v>130</v>
      </c>
      <c r="C102" s="49" t="s">
        <v>9</v>
      </c>
      <c r="D102" s="49"/>
      <c r="E102" s="205">
        <f t="shared" si="17"/>
        <v>795</v>
      </c>
      <c r="F102" s="194">
        <v>795</v>
      </c>
      <c r="G102" s="194"/>
      <c r="H102" s="205">
        <f t="shared" si="18"/>
        <v>0</v>
      </c>
      <c r="I102" s="194">
        <v>0</v>
      </c>
      <c r="J102" s="194"/>
      <c r="K102" s="205">
        <f t="shared" si="19"/>
        <v>0</v>
      </c>
      <c r="L102" s="194"/>
      <c r="M102" s="194"/>
      <c r="N102" s="206">
        <f t="shared" si="15"/>
        <v>0</v>
      </c>
      <c r="O102" s="206">
        <f t="shared" si="15"/>
        <v>0</v>
      </c>
      <c r="P102" s="206">
        <f t="shared" si="15"/>
        <v>0</v>
      </c>
      <c r="Q102" s="205">
        <f t="shared" si="20"/>
        <v>0</v>
      </c>
      <c r="R102" s="194"/>
      <c r="S102" s="194"/>
      <c r="T102" s="205">
        <f t="shared" si="21"/>
        <v>0</v>
      </c>
      <c r="U102" s="194"/>
      <c r="V102" s="194"/>
      <c r="W102" s="207"/>
    </row>
    <row r="103" spans="1:23" ht="57" customHeight="1">
      <c r="A103" s="49" t="s">
        <v>131</v>
      </c>
      <c r="B103" s="255" t="s">
        <v>132</v>
      </c>
      <c r="C103" s="49" t="s">
        <v>9</v>
      </c>
      <c r="D103" s="64" t="s">
        <v>1166</v>
      </c>
      <c r="E103" s="205">
        <f t="shared" si="17"/>
        <v>4680.1120000000001</v>
      </c>
      <c r="F103" s="194">
        <v>4680.1120000000001</v>
      </c>
      <c r="G103" s="194"/>
      <c r="H103" s="205">
        <f t="shared" si="18"/>
        <v>2925</v>
      </c>
      <c r="I103" s="194">
        <v>2925</v>
      </c>
      <c r="J103" s="194"/>
      <c r="K103" s="205">
        <f t="shared" si="19"/>
        <v>2925</v>
      </c>
      <c r="L103" s="194">
        <v>2925</v>
      </c>
      <c r="M103" s="194"/>
      <c r="N103" s="206">
        <f t="shared" si="15"/>
        <v>0</v>
      </c>
      <c r="O103" s="206">
        <f t="shared" si="15"/>
        <v>0</v>
      </c>
      <c r="P103" s="206">
        <f t="shared" si="15"/>
        <v>0</v>
      </c>
      <c r="Q103" s="205">
        <f t="shared" si="20"/>
        <v>2925</v>
      </c>
      <c r="R103" s="194">
        <v>2925</v>
      </c>
      <c r="S103" s="194"/>
      <c r="T103" s="205">
        <f t="shared" si="21"/>
        <v>2925</v>
      </c>
      <c r="U103" s="194">
        <v>2925</v>
      </c>
      <c r="V103" s="194"/>
      <c r="W103" s="207"/>
    </row>
    <row r="104" spans="1:23" ht="31.5" customHeight="1">
      <c r="A104" s="49" t="s">
        <v>133</v>
      </c>
      <c r="B104" s="255" t="s">
        <v>134</v>
      </c>
      <c r="C104" s="49" t="s">
        <v>9</v>
      </c>
      <c r="D104" s="64" t="s">
        <v>1166</v>
      </c>
      <c r="E104" s="205">
        <f t="shared" si="17"/>
        <v>3065</v>
      </c>
      <c r="F104" s="194">
        <v>3065</v>
      </c>
      <c r="G104" s="194"/>
      <c r="H104" s="205">
        <f t="shared" si="18"/>
        <v>7500</v>
      </c>
      <c r="I104" s="194">
        <v>7500</v>
      </c>
      <c r="J104" s="194"/>
      <c r="K104" s="205">
        <f t="shared" si="19"/>
        <v>7500</v>
      </c>
      <c r="L104" s="194">
        <v>7500</v>
      </c>
      <c r="M104" s="194"/>
      <c r="N104" s="206">
        <f t="shared" si="15"/>
        <v>0</v>
      </c>
      <c r="O104" s="206">
        <f t="shared" si="15"/>
        <v>0</v>
      </c>
      <c r="P104" s="206">
        <f t="shared" si="15"/>
        <v>0</v>
      </c>
      <c r="Q104" s="205">
        <f t="shared" si="20"/>
        <v>7500</v>
      </c>
      <c r="R104" s="194">
        <v>7500</v>
      </c>
      <c r="S104" s="194"/>
      <c r="T104" s="205">
        <f t="shared" si="21"/>
        <v>7500</v>
      </c>
      <c r="U104" s="194">
        <v>7500</v>
      </c>
      <c r="V104" s="194"/>
      <c r="W104" s="207"/>
    </row>
    <row r="105" spans="1:23" ht="31.5">
      <c r="A105" s="49" t="s">
        <v>318</v>
      </c>
      <c r="B105" s="255" t="s">
        <v>319</v>
      </c>
      <c r="C105" s="49"/>
      <c r="D105" s="64"/>
      <c r="E105" s="205">
        <f t="shared" si="17"/>
        <v>0</v>
      </c>
      <c r="F105" s="194">
        <v>0</v>
      </c>
      <c r="G105" s="194"/>
      <c r="H105" s="205">
        <f t="shared" si="18"/>
        <v>75</v>
      </c>
      <c r="I105" s="194">
        <v>75</v>
      </c>
      <c r="J105" s="194"/>
      <c r="K105" s="205">
        <f t="shared" si="19"/>
        <v>0</v>
      </c>
      <c r="L105" s="194"/>
      <c r="M105" s="194"/>
      <c r="N105" s="206">
        <f t="shared" si="15"/>
        <v>-75</v>
      </c>
      <c r="O105" s="206">
        <f t="shared" si="15"/>
        <v>-75</v>
      </c>
      <c r="P105" s="206">
        <f t="shared" si="15"/>
        <v>0</v>
      </c>
      <c r="Q105" s="205">
        <f t="shared" si="20"/>
        <v>0</v>
      </c>
      <c r="R105" s="194"/>
      <c r="S105" s="194"/>
      <c r="T105" s="205">
        <f t="shared" si="21"/>
        <v>0</v>
      </c>
      <c r="U105" s="194"/>
      <c r="V105" s="194"/>
      <c r="W105" s="207"/>
    </row>
    <row r="106" spans="1:23" ht="39" customHeight="1">
      <c r="A106" s="49" t="s">
        <v>135</v>
      </c>
      <c r="B106" s="255" t="s">
        <v>136</v>
      </c>
      <c r="C106" s="49" t="s">
        <v>9</v>
      </c>
      <c r="D106" s="64" t="s">
        <v>1165</v>
      </c>
      <c r="E106" s="205">
        <f t="shared" si="17"/>
        <v>187416.30300000001</v>
      </c>
      <c r="F106" s="194">
        <v>187416.30300000001</v>
      </c>
      <c r="G106" s="194"/>
      <c r="H106" s="205">
        <f t="shared" si="18"/>
        <v>233900</v>
      </c>
      <c r="I106" s="194">
        <v>233900</v>
      </c>
      <c r="J106" s="194"/>
      <c r="K106" s="205">
        <f t="shared" si="19"/>
        <v>235400</v>
      </c>
      <c r="L106" s="194">
        <v>235400</v>
      </c>
      <c r="M106" s="194"/>
      <c r="N106" s="206">
        <f t="shared" si="15"/>
        <v>1500</v>
      </c>
      <c r="O106" s="206">
        <f t="shared" si="15"/>
        <v>1500</v>
      </c>
      <c r="P106" s="206">
        <f t="shared" si="15"/>
        <v>0</v>
      </c>
      <c r="Q106" s="205">
        <f t="shared" si="20"/>
        <v>236900</v>
      </c>
      <c r="R106" s="194">
        <v>236900</v>
      </c>
      <c r="S106" s="194"/>
      <c r="T106" s="205">
        <f t="shared" si="21"/>
        <v>239000</v>
      </c>
      <c r="U106" s="194">
        <v>239000</v>
      </c>
      <c r="V106" s="194"/>
      <c r="W106" s="207"/>
    </row>
    <row r="107" spans="1:23" ht="73.5">
      <c r="A107" s="49" t="s">
        <v>137</v>
      </c>
      <c r="B107" s="255" t="s">
        <v>138</v>
      </c>
      <c r="C107" s="49" t="s">
        <v>9</v>
      </c>
      <c r="D107" s="49"/>
      <c r="E107" s="205">
        <f t="shared" si="17"/>
        <v>0</v>
      </c>
      <c r="F107" s="194">
        <v>0</v>
      </c>
      <c r="G107" s="194"/>
      <c r="H107" s="205">
        <f t="shared" si="18"/>
        <v>0</v>
      </c>
      <c r="I107" s="194">
        <v>0</v>
      </c>
      <c r="J107" s="194"/>
      <c r="K107" s="205">
        <f t="shared" si="19"/>
        <v>0</v>
      </c>
      <c r="L107" s="194"/>
      <c r="M107" s="194"/>
      <c r="N107" s="206">
        <f t="shared" si="15"/>
        <v>0</v>
      </c>
      <c r="O107" s="206">
        <f t="shared" si="15"/>
        <v>0</v>
      </c>
      <c r="P107" s="206">
        <f t="shared" si="15"/>
        <v>0</v>
      </c>
      <c r="Q107" s="205">
        <f t="shared" si="20"/>
        <v>0</v>
      </c>
      <c r="R107" s="194"/>
      <c r="S107" s="194"/>
      <c r="T107" s="205">
        <f t="shared" si="21"/>
        <v>0</v>
      </c>
      <c r="U107" s="194"/>
      <c r="V107" s="194"/>
      <c r="W107" s="207"/>
    </row>
    <row r="108" spans="1:23">
      <c r="A108" s="49" t="s">
        <v>312</v>
      </c>
      <c r="B108" s="255" t="s">
        <v>315</v>
      </c>
      <c r="C108" s="49"/>
      <c r="D108" s="49"/>
      <c r="E108" s="205">
        <f t="shared" si="17"/>
        <v>0</v>
      </c>
      <c r="F108" s="194">
        <v>0</v>
      </c>
      <c r="G108" s="194"/>
      <c r="H108" s="205">
        <f t="shared" si="18"/>
        <v>0</v>
      </c>
      <c r="I108" s="194">
        <v>0</v>
      </c>
      <c r="J108" s="194"/>
      <c r="K108" s="205">
        <f t="shared" si="19"/>
        <v>0</v>
      </c>
      <c r="L108" s="194"/>
      <c r="M108" s="194"/>
      <c r="N108" s="206">
        <f t="shared" si="15"/>
        <v>0</v>
      </c>
      <c r="O108" s="206">
        <f t="shared" si="15"/>
        <v>0</v>
      </c>
      <c r="P108" s="206">
        <f t="shared" si="15"/>
        <v>0</v>
      </c>
      <c r="Q108" s="205">
        <f t="shared" si="20"/>
        <v>0</v>
      </c>
      <c r="R108" s="194"/>
      <c r="S108" s="194"/>
      <c r="T108" s="205">
        <f t="shared" si="21"/>
        <v>0</v>
      </c>
      <c r="U108" s="194"/>
      <c r="V108" s="194"/>
      <c r="W108" s="207"/>
    </row>
    <row r="109" spans="1:23" ht="42">
      <c r="A109" s="49" t="s">
        <v>313</v>
      </c>
      <c r="B109" s="255" t="s">
        <v>316</v>
      </c>
      <c r="C109" s="49"/>
      <c r="D109" s="49"/>
      <c r="E109" s="205">
        <f t="shared" si="17"/>
        <v>0</v>
      </c>
      <c r="F109" s="194">
        <v>0</v>
      </c>
      <c r="G109" s="194"/>
      <c r="H109" s="205">
        <f t="shared" si="18"/>
        <v>0</v>
      </c>
      <c r="I109" s="194">
        <v>0</v>
      </c>
      <c r="J109" s="194"/>
      <c r="K109" s="205">
        <f t="shared" si="19"/>
        <v>0</v>
      </c>
      <c r="L109" s="194"/>
      <c r="M109" s="194"/>
      <c r="N109" s="206">
        <f t="shared" si="15"/>
        <v>0</v>
      </c>
      <c r="O109" s="206">
        <f t="shared" si="15"/>
        <v>0</v>
      </c>
      <c r="P109" s="206">
        <f t="shared" si="15"/>
        <v>0</v>
      </c>
      <c r="Q109" s="205">
        <f t="shared" si="20"/>
        <v>0</v>
      </c>
      <c r="R109" s="194"/>
      <c r="S109" s="194"/>
      <c r="T109" s="205">
        <f t="shared" si="21"/>
        <v>0</v>
      </c>
      <c r="U109" s="194"/>
      <c r="V109" s="194"/>
      <c r="W109" s="207"/>
    </row>
    <row r="110" spans="1:23" ht="80.25" customHeight="1">
      <c r="A110" s="49" t="s">
        <v>314</v>
      </c>
      <c r="B110" s="255" t="s">
        <v>317</v>
      </c>
      <c r="C110" s="49"/>
      <c r="D110" s="49"/>
      <c r="E110" s="205">
        <f t="shared" si="17"/>
        <v>0</v>
      </c>
      <c r="F110" s="194">
        <v>0</v>
      </c>
      <c r="G110" s="194"/>
      <c r="H110" s="205">
        <f t="shared" si="18"/>
        <v>0</v>
      </c>
      <c r="I110" s="194">
        <v>0</v>
      </c>
      <c r="J110" s="194"/>
      <c r="K110" s="205">
        <f t="shared" si="19"/>
        <v>0</v>
      </c>
      <c r="L110" s="194"/>
      <c r="M110" s="194"/>
      <c r="N110" s="206">
        <f t="shared" si="15"/>
        <v>0</v>
      </c>
      <c r="O110" s="206">
        <f t="shared" si="15"/>
        <v>0</v>
      </c>
      <c r="P110" s="206">
        <f t="shared" si="15"/>
        <v>0</v>
      </c>
      <c r="Q110" s="205">
        <f t="shared" si="20"/>
        <v>0</v>
      </c>
      <c r="R110" s="194"/>
      <c r="S110" s="194"/>
      <c r="T110" s="205">
        <f t="shared" si="21"/>
        <v>0</v>
      </c>
      <c r="U110" s="194"/>
      <c r="V110" s="194"/>
      <c r="W110" s="207"/>
    </row>
    <row r="111" spans="1:23" ht="48.75" customHeight="1">
      <c r="A111" s="49" t="s">
        <v>139</v>
      </c>
      <c r="B111" s="255" t="s">
        <v>140</v>
      </c>
      <c r="C111" s="49" t="s">
        <v>9</v>
      </c>
      <c r="D111" s="49"/>
      <c r="E111" s="205">
        <f t="shared" si="17"/>
        <v>0</v>
      </c>
      <c r="F111" s="194">
        <v>0</v>
      </c>
      <c r="G111" s="194"/>
      <c r="H111" s="205">
        <f t="shared" si="18"/>
        <v>0</v>
      </c>
      <c r="I111" s="194">
        <v>0</v>
      </c>
      <c r="J111" s="194"/>
      <c r="K111" s="205">
        <f t="shared" si="19"/>
        <v>0</v>
      </c>
      <c r="L111" s="194"/>
      <c r="M111" s="194"/>
      <c r="N111" s="206">
        <f t="shared" si="15"/>
        <v>0</v>
      </c>
      <c r="O111" s="206">
        <f t="shared" si="15"/>
        <v>0</v>
      </c>
      <c r="P111" s="206">
        <f t="shared" si="15"/>
        <v>0</v>
      </c>
      <c r="Q111" s="205">
        <f t="shared" si="20"/>
        <v>0</v>
      </c>
      <c r="R111" s="194"/>
      <c r="S111" s="194"/>
      <c r="T111" s="205">
        <f t="shared" si="21"/>
        <v>0</v>
      </c>
      <c r="U111" s="194"/>
      <c r="V111" s="194"/>
      <c r="W111" s="207"/>
    </row>
    <row r="112" spans="1:23" ht="30" customHeight="1">
      <c r="A112" s="49" t="s">
        <v>141</v>
      </c>
      <c r="B112" s="255" t="s">
        <v>142</v>
      </c>
      <c r="C112" s="49" t="s">
        <v>9</v>
      </c>
      <c r="D112" s="49" t="s">
        <v>1170</v>
      </c>
      <c r="E112" s="205">
        <f t="shared" si="17"/>
        <v>166104.72090000001</v>
      </c>
      <c r="F112" s="194">
        <v>166104.72090000001</v>
      </c>
      <c r="G112" s="194"/>
      <c r="H112" s="205">
        <f t="shared" si="18"/>
        <v>106752</v>
      </c>
      <c r="I112" s="194">
        <v>106752</v>
      </c>
      <c r="J112" s="194"/>
      <c r="K112" s="205">
        <f t="shared" si="19"/>
        <v>106752</v>
      </c>
      <c r="L112" s="194">
        <v>106752</v>
      </c>
      <c r="M112" s="194"/>
      <c r="N112" s="206">
        <f t="shared" si="15"/>
        <v>0</v>
      </c>
      <c r="O112" s="206">
        <f t="shared" si="15"/>
        <v>0</v>
      </c>
      <c r="P112" s="206">
        <f t="shared" si="15"/>
        <v>0</v>
      </c>
      <c r="Q112" s="205">
        <f t="shared" si="20"/>
        <v>106752</v>
      </c>
      <c r="R112" s="194">
        <v>106752</v>
      </c>
      <c r="S112" s="194"/>
      <c r="T112" s="205">
        <f t="shared" si="21"/>
        <v>106752</v>
      </c>
      <c r="U112" s="194">
        <v>106752</v>
      </c>
      <c r="V112" s="194"/>
      <c r="W112" s="247"/>
    </row>
    <row r="113" spans="1:23" ht="55.5" customHeight="1">
      <c r="A113" s="49" t="s">
        <v>143</v>
      </c>
      <c r="B113" s="255" t="s">
        <v>144</v>
      </c>
      <c r="C113" s="49" t="s">
        <v>9</v>
      </c>
      <c r="D113" s="64" t="s">
        <v>1171</v>
      </c>
      <c r="E113" s="205">
        <f t="shared" si="17"/>
        <v>115033.182</v>
      </c>
      <c r="F113" s="194">
        <v>115033.182</v>
      </c>
      <c r="G113" s="194"/>
      <c r="H113" s="205">
        <f t="shared" si="18"/>
        <v>115317.5</v>
      </c>
      <c r="I113" s="194">
        <v>115317.5</v>
      </c>
      <c r="J113" s="194"/>
      <c r="K113" s="205">
        <f t="shared" si="19"/>
        <v>115317.5</v>
      </c>
      <c r="L113" s="194">
        <v>115317.5</v>
      </c>
      <c r="M113" s="194"/>
      <c r="N113" s="206">
        <f t="shared" si="15"/>
        <v>0</v>
      </c>
      <c r="O113" s="206">
        <f t="shared" si="15"/>
        <v>0</v>
      </c>
      <c r="P113" s="206">
        <f t="shared" si="15"/>
        <v>0</v>
      </c>
      <c r="Q113" s="205">
        <f t="shared" si="20"/>
        <v>115317.5</v>
      </c>
      <c r="R113" s="194">
        <v>115317.5</v>
      </c>
      <c r="S113" s="194"/>
      <c r="T113" s="205">
        <f t="shared" si="21"/>
        <v>115317.5</v>
      </c>
      <c r="U113" s="194">
        <v>115317.5</v>
      </c>
      <c r="V113" s="194"/>
      <c r="W113" s="207"/>
    </row>
    <row r="114" spans="1:23" ht="69.75" customHeight="1">
      <c r="A114" s="49" t="s">
        <v>310</v>
      </c>
      <c r="B114" s="255" t="s">
        <v>311</v>
      </c>
      <c r="C114" s="49"/>
      <c r="D114" s="49"/>
      <c r="E114" s="205">
        <f t="shared" si="17"/>
        <v>0</v>
      </c>
      <c r="F114" s="194">
        <v>0</v>
      </c>
      <c r="G114" s="194"/>
      <c r="H114" s="205">
        <f t="shared" si="18"/>
        <v>0</v>
      </c>
      <c r="I114" s="194">
        <v>0</v>
      </c>
      <c r="J114" s="194"/>
      <c r="K114" s="205">
        <f t="shared" si="19"/>
        <v>0</v>
      </c>
      <c r="L114" s="194"/>
      <c r="M114" s="194"/>
      <c r="N114" s="206">
        <f t="shared" si="15"/>
        <v>0</v>
      </c>
      <c r="O114" s="206">
        <f t="shared" si="15"/>
        <v>0</v>
      </c>
      <c r="P114" s="206">
        <f t="shared" si="15"/>
        <v>0</v>
      </c>
      <c r="Q114" s="205">
        <f t="shared" si="20"/>
        <v>0</v>
      </c>
      <c r="R114" s="194"/>
      <c r="S114" s="194"/>
      <c r="T114" s="205">
        <f t="shared" si="21"/>
        <v>0</v>
      </c>
      <c r="U114" s="194"/>
      <c r="V114" s="194"/>
      <c r="W114" s="207"/>
    </row>
    <row r="115" spans="1:23" ht="48.75" customHeight="1">
      <c r="A115" s="49" t="s">
        <v>145</v>
      </c>
      <c r="B115" s="255" t="s">
        <v>146</v>
      </c>
      <c r="C115" s="49" t="s">
        <v>9</v>
      </c>
      <c r="D115" s="64" t="s">
        <v>1172</v>
      </c>
      <c r="E115" s="205">
        <f t="shared" si="17"/>
        <v>0</v>
      </c>
      <c r="F115" s="194">
        <v>0</v>
      </c>
      <c r="G115" s="194"/>
      <c r="H115" s="205">
        <f t="shared" si="18"/>
        <v>0</v>
      </c>
      <c r="I115" s="194">
        <v>0</v>
      </c>
      <c r="J115" s="194"/>
      <c r="K115" s="205">
        <f t="shared" si="19"/>
        <v>15376</v>
      </c>
      <c r="L115" s="194">
        <v>15376</v>
      </c>
      <c r="M115" s="194"/>
      <c r="N115" s="206">
        <f t="shared" si="15"/>
        <v>15376</v>
      </c>
      <c r="O115" s="206">
        <f t="shared" si="15"/>
        <v>15376</v>
      </c>
      <c r="P115" s="206">
        <f t="shared" si="15"/>
        <v>0</v>
      </c>
      <c r="Q115" s="205">
        <f t="shared" si="20"/>
        <v>17000</v>
      </c>
      <c r="R115" s="194">
        <v>17000</v>
      </c>
      <c r="S115" s="194"/>
      <c r="T115" s="205">
        <f t="shared" si="21"/>
        <v>18000</v>
      </c>
      <c r="U115" s="194">
        <v>18000</v>
      </c>
      <c r="V115" s="194"/>
      <c r="W115" s="207"/>
    </row>
    <row r="116" spans="1:23" ht="80.25" customHeight="1">
      <c r="A116" s="49" t="s">
        <v>147</v>
      </c>
      <c r="B116" s="255" t="s">
        <v>148</v>
      </c>
      <c r="C116" s="49" t="s">
        <v>9</v>
      </c>
      <c r="D116" s="49"/>
      <c r="E116" s="205">
        <f t="shared" si="17"/>
        <v>0</v>
      </c>
      <c r="F116" s="194">
        <v>0</v>
      </c>
      <c r="G116" s="194"/>
      <c r="H116" s="205">
        <f t="shared" si="18"/>
        <v>0</v>
      </c>
      <c r="I116" s="194">
        <v>0</v>
      </c>
      <c r="J116" s="194"/>
      <c r="K116" s="205">
        <f t="shared" si="19"/>
        <v>0</v>
      </c>
      <c r="L116" s="194"/>
      <c r="M116" s="194"/>
      <c r="N116" s="206">
        <f t="shared" si="15"/>
        <v>0</v>
      </c>
      <c r="O116" s="206">
        <f t="shared" si="15"/>
        <v>0</v>
      </c>
      <c r="P116" s="206">
        <f t="shared" si="15"/>
        <v>0</v>
      </c>
      <c r="Q116" s="205">
        <f t="shared" si="20"/>
        <v>0</v>
      </c>
      <c r="R116" s="194"/>
      <c r="S116" s="194"/>
      <c r="T116" s="205">
        <f t="shared" si="21"/>
        <v>0</v>
      </c>
      <c r="U116" s="194"/>
      <c r="V116" s="194"/>
      <c r="W116" s="207"/>
    </row>
    <row r="117" spans="1:23" ht="55.5" customHeight="1">
      <c r="A117" s="49" t="s">
        <v>149</v>
      </c>
      <c r="B117" s="255" t="s">
        <v>150</v>
      </c>
      <c r="C117" s="49" t="s">
        <v>9</v>
      </c>
      <c r="D117" s="64" t="s">
        <v>1173</v>
      </c>
      <c r="E117" s="205">
        <f t="shared" si="17"/>
        <v>43</v>
      </c>
      <c r="F117" s="194">
        <v>43</v>
      </c>
      <c r="G117" s="194"/>
      <c r="H117" s="205">
        <f t="shared" si="18"/>
        <v>90</v>
      </c>
      <c r="I117" s="194">
        <v>90</v>
      </c>
      <c r="J117" s="194"/>
      <c r="K117" s="205">
        <f t="shared" si="19"/>
        <v>90</v>
      </c>
      <c r="L117" s="194">
        <v>90</v>
      </c>
      <c r="M117" s="194"/>
      <c r="N117" s="206">
        <f t="shared" si="15"/>
        <v>0</v>
      </c>
      <c r="O117" s="206">
        <f t="shared" si="15"/>
        <v>0</v>
      </c>
      <c r="P117" s="206">
        <f t="shared" si="15"/>
        <v>0</v>
      </c>
      <c r="Q117" s="205">
        <f t="shared" si="20"/>
        <v>90</v>
      </c>
      <c r="R117" s="194">
        <v>90</v>
      </c>
      <c r="S117" s="194"/>
      <c r="T117" s="205">
        <f t="shared" si="21"/>
        <v>90</v>
      </c>
      <c r="U117" s="194">
        <v>90</v>
      </c>
      <c r="V117" s="194"/>
      <c r="W117" s="207"/>
    </row>
    <row r="118" spans="1:23" ht="24" customHeight="1">
      <c r="A118" s="49" t="s">
        <v>151</v>
      </c>
      <c r="B118" s="255" t="s">
        <v>152</v>
      </c>
      <c r="C118" s="49" t="s">
        <v>9</v>
      </c>
      <c r="D118" s="49"/>
      <c r="E118" s="205">
        <f t="shared" si="17"/>
        <v>0</v>
      </c>
      <c r="F118" s="194">
        <v>0</v>
      </c>
      <c r="G118" s="194"/>
      <c r="H118" s="205">
        <f t="shared" si="18"/>
        <v>0</v>
      </c>
      <c r="I118" s="194">
        <v>0</v>
      </c>
      <c r="J118" s="194"/>
      <c r="K118" s="205">
        <f t="shared" si="19"/>
        <v>0</v>
      </c>
      <c r="L118" s="194"/>
      <c r="M118" s="194"/>
      <c r="N118" s="206">
        <f t="shared" si="15"/>
        <v>0</v>
      </c>
      <c r="O118" s="206">
        <f t="shared" si="15"/>
        <v>0</v>
      </c>
      <c r="P118" s="206">
        <f t="shared" si="15"/>
        <v>0</v>
      </c>
      <c r="Q118" s="205">
        <f t="shared" si="20"/>
        <v>0</v>
      </c>
      <c r="R118" s="194"/>
      <c r="S118" s="194"/>
      <c r="T118" s="205">
        <f t="shared" si="21"/>
        <v>0</v>
      </c>
      <c r="U118" s="194"/>
      <c r="V118" s="194"/>
      <c r="W118" s="207"/>
    </row>
    <row r="119" spans="1:23" ht="24" customHeight="1">
      <c r="A119" s="49" t="s">
        <v>153</v>
      </c>
      <c r="B119" s="255" t="s">
        <v>154</v>
      </c>
      <c r="C119" s="49" t="s">
        <v>9</v>
      </c>
      <c r="D119" s="49"/>
      <c r="E119" s="205">
        <f t="shared" si="17"/>
        <v>0</v>
      </c>
      <c r="F119" s="194">
        <v>0</v>
      </c>
      <c r="G119" s="194"/>
      <c r="H119" s="205">
        <f t="shared" si="18"/>
        <v>0</v>
      </c>
      <c r="I119" s="194">
        <v>0</v>
      </c>
      <c r="J119" s="194"/>
      <c r="K119" s="205">
        <f t="shared" si="19"/>
        <v>0</v>
      </c>
      <c r="L119" s="194"/>
      <c r="M119" s="194"/>
      <c r="N119" s="206">
        <f t="shared" si="15"/>
        <v>0</v>
      </c>
      <c r="O119" s="206">
        <f t="shared" si="15"/>
        <v>0</v>
      </c>
      <c r="P119" s="206">
        <f t="shared" si="15"/>
        <v>0</v>
      </c>
      <c r="Q119" s="205">
        <f t="shared" si="20"/>
        <v>0</v>
      </c>
      <c r="R119" s="194"/>
      <c r="S119" s="194"/>
      <c r="T119" s="205">
        <f t="shared" si="21"/>
        <v>0</v>
      </c>
      <c r="U119" s="194"/>
      <c r="V119" s="194"/>
      <c r="W119" s="207"/>
    </row>
    <row r="120" spans="1:23" ht="54" customHeight="1">
      <c r="A120" s="49" t="s">
        <v>155</v>
      </c>
      <c r="B120" s="255" t="s">
        <v>156</v>
      </c>
      <c r="C120" s="49" t="s">
        <v>9</v>
      </c>
      <c r="D120" s="64" t="s">
        <v>1173</v>
      </c>
      <c r="E120" s="205">
        <f t="shared" si="17"/>
        <v>72971.566000000006</v>
      </c>
      <c r="F120" s="194">
        <v>72971.566000000006</v>
      </c>
      <c r="G120" s="194"/>
      <c r="H120" s="205">
        <f>SUM(I120:J120)</f>
        <v>60000</v>
      </c>
      <c r="I120" s="194">
        <v>60000</v>
      </c>
      <c r="J120" s="194"/>
      <c r="K120" s="205">
        <f>SUM(L120:M120)</f>
        <v>60000</v>
      </c>
      <c r="L120" s="194">
        <v>60000</v>
      </c>
      <c r="M120" s="194"/>
      <c r="N120" s="206">
        <f t="shared" si="15"/>
        <v>0</v>
      </c>
      <c r="O120" s="206">
        <f t="shared" si="15"/>
        <v>0</v>
      </c>
      <c r="P120" s="206">
        <f t="shared" si="15"/>
        <v>0</v>
      </c>
      <c r="Q120" s="205">
        <f>SUM(R120:S120)</f>
        <v>60000</v>
      </c>
      <c r="R120" s="194">
        <v>60000</v>
      </c>
      <c r="S120" s="194"/>
      <c r="T120" s="205">
        <f>SUM(U120:V120)</f>
        <v>60000</v>
      </c>
      <c r="U120" s="194">
        <v>60000</v>
      </c>
      <c r="V120" s="194"/>
      <c r="W120" s="207"/>
    </row>
    <row r="121" spans="1:23" ht="21">
      <c r="A121" s="10">
        <v>1353</v>
      </c>
      <c r="B121" s="255" t="s">
        <v>309</v>
      </c>
      <c r="C121" s="49"/>
      <c r="D121" s="49"/>
      <c r="E121" s="205">
        <f t="shared" si="17"/>
        <v>0</v>
      </c>
      <c r="F121" s="194">
        <v>0</v>
      </c>
      <c r="G121" s="194"/>
      <c r="H121" s="205">
        <f>SUM(I121:J121)</f>
        <v>0</v>
      </c>
      <c r="I121" s="194">
        <v>0</v>
      </c>
      <c r="J121" s="194"/>
      <c r="K121" s="205">
        <f>SUM(L121:M121)</f>
        <v>0</v>
      </c>
      <c r="L121" s="194"/>
      <c r="M121" s="194"/>
      <c r="N121" s="206">
        <f t="shared" si="15"/>
        <v>0</v>
      </c>
      <c r="O121" s="206">
        <f t="shared" si="15"/>
        <v>0</v>
      </c>
      <c r="P121" s="206">
        <f t="shared" si="15"/>
        <v>0</v>
      </c>
      <c r="Q121" s="205">
        <f>SUM(R121:S121)</f>
        <v>0</v>
      </c>
      <c r="R121" s="194"/>
      <c r="S121" s="194"/>
      <c r="T121" s="205">
        <f>SUM(U121:V121)</f>
        <v>0</v>
      </c>
      <c r="U121" s="194"/>
      <c r="V121" s="194"/>
      <c r="W121" s="207"/>
    </row>
    <row r="122" spans="1:23" ht="50.25" customHeight="1">
      <c r="A122" s="51" t="s">
        <v>157</v>
      </c>
      <c r="B122" s="254" t="s">
        <v>184</v>
      </c>
      <c r="C122" s="51" t="s">
        <v>158</v>
      </c>
      <c r="D122" s="51"/>
      <c r="E122" s="205">
        <f t="shared" si="17"/>
        <v>8446.6949999999997</v>
      </c>
      <c r="F122" s="205">
        <f>SUM(F124:F125)</f>
        <v>8446.6949999999997</v>
      </c>
      <c r="G122" s="205">
        <f>SUM(G124:G125)</f>
        <v>0</v>
      </c>
      <c r="H122" s="205">
        <f t="shared" ref="H122:H138" si="22">SUM(I122:J122)</f>
        <v>8750</v>
      </c>
      <c r="I122" s="205">
        <f>SUM(I124:I125)</f>
        <v>8750</v>
      </c>
      <c r="J122" s="205">
        <f>SUM(J124:J125)</f>
        <v>0</v>
      </c>
      <c r="K122" s="205">
        <f t="shared" ref="K122:K138" si="23">SUM(L122:M122)</f>
        <v>8750</v>
      </c>
      <c r="L122" s="205">
        <f>SUM(L124:L125)</f>
        <v>8750</v>
      </c>
      <c r="M122" s="205">
        <f>SUM(M124:M125)</f>
        <v>0</v>
      </c>
      <c r="N122" s="206">
        <f t="shared" si="15"/>
        <v>0</v>
      </c>
      <c r="O122" s="206">
        <f t="shared" si="15"/>
        <v>0</v>
      </c>
      <c r="P122" s="206">
        <f t="shared" si="15"/>
        <v>0</v>
      </c>
      <c r="Q122" s="205">
        <f>SUM(R122:S122)</f>
        <v>8750</v>
      </c>
      <c r="R122" s="205">
        <f>SUM(R124:R125)</f>
        <v>8750</v>
      </c>
      <c r="S122" s="205">
        <f>SUM(S124:S125)</f>
        <v>0</v>
      </c>
      <c r="T122" s="205">
        <f t="shared" ref="T122:T138" si="24">SUM(U122:V122)</f>
        <v>8750</v>
      </c>
      <c r="U122" s="205">
        <f>SUM(U124:U125)</f>
        <v>8750</v>
      </c>
      <c r="V122" s="205">
        <f>SUM(V124:V125)</f>
        <v>0</v>
      </c>
      <c r="W122" s="207"/>
    </row>
    <row r="123" spans="1:23" ht="19.5" customHeight="1">
      <c r="A123" s="49"/>
      <c r="B123" s="255" t="s">
        <v>5</v>
      </c>
      <c r="C123" s="49"/>
      <c r="D123" s="49"/>
      <c r="E123" s="205"/>
      <c r="F123" s="194"/>
      <c r="G123" s="194"/>
      <c r="H123" s="205"/>
      <c r="I123" s="194"/>
      <c r="J123" s="194"/>
      <c r="K123" s="205"/>
      <c r="L123" s="208"/>
      <c r="M123" s="208"/>
      <c r="N123" s="206"/>
      <c r="O123" s="206"/>
      <c r="P123" s="206"/>
      <c r="Q123" s="205"/>
      <c r="R123" s="208"/>
      <c r="S123" s="208"/>
      <c r="T123" s="205"/>
      <c r="U123" s="208"/>
      <c r="V123" s="208"/>
      <c r="W123" s="207"/>
    </row>
    <row r="124" spans="1:23" ht="101.25" customHeight="1">
      <c r="A124" s="49" t="s">
        <v>159</v>
      </c>
      <c r="B124" s="255" t="s">
        <v>160</v>
      </c>
      <c r="C124" s="49" t="s">
        <v>9</v>
      </c>
      <c r="D124" s="64" t="s">
        <v>1174</v>
      </c>
      <c r="E124" s="205">
        <f t="shared" si="17"/>
        <v>8446.6949999999997</v>
      </c>
      <c r="F124" s="194">
        <v>8446.6949999999997</v>
      </c>
      <c r="G124" s="194"/>
      <c r="H124" s="205">
        <f t="shared" si="22"/>
        <v>8750</v>
      </c>
      <c r="I124" s="194">
        <v>8750</v>
      </c>
      <c r="J124" s="194"/>
      <c r="K124" s="205">
        <f t="shared" si="23"/>
        <v>8750</v>
      </c>
      <c r="L124" s="194">
        <v>8750</v>
      </c>
      <c r="M124" s="208"/>
      <c r="N124" s="206">
        <f t="shared" si="15"/>
        <v>0</v>
      </c>
      <c r="O124" s="206">
        <f t="shared" si="15"/>
        <v>0</v>
      </c>
      <c r="P124" s="206">
        <f t="shared" si="15"/>
        <v>0</v>
      </c>
      <c r="Q124" s="205">
        <f>SUM(R124:S124)</f>
        <v>8750</v>
      </c>
      <c r="R124" s="194">
        <v>8750</v>
      </c>
      <c r="S124" s="208"/>
      <c r="T124" s="205">
        <f t="shared" si="24"/>
        <v>8750</v>
      </c>
      <c r="U124" s="194">
        <v>8750</v>
      </c>
      <c r="V124" s="208"/>
      <c r="W124" s="207"/>
    </row>
    <row r="125" spans="1:23" ht="38.25" customHeight="1">
      <c r="A125" s="49" t="s">
        <v>161</v>
      </c>
      <c r="B125" s="255" t="s">
        <v>162</v>
      </c>
      <c r="C125" s="49" t="s">
        <v>9</v>
      </c>
      <c r="D125" s="49"/>
      <c r="E125" s="205">
        <f t="shared" si="17"/>
        <v>0</v>
      </c>
      <c r="F125" s="194"/>
      <c r="G125" s="194"/>
      <c r="H125" s="205">
        <f t="shared" si="22"/>
        <v>0</v>
      </c>
      <c r="I125" s="194"/>
      <c r="J125" s="194"/>
      <c r="K125" s="205">
        <f t="shared" si="23"/>
        <v>0</v>
      </c>
      <c r="L125" s="208"/>
      <c r="M125" s="208"/>
      <c r="N125" s="206">
        <f t="shared" si="15"/>
        <v>0</v>
      </c>
      <c r="O125" s="206">
        <f t="shared" si="15"/>
        <v>0</v>
      </c>
      <c r="P125" s="206">
        <f t="shared" si="15"/>
        <v>0</v>
      </c>
      <c r="Q125" s="205">
        <f>SUM(R125:S125)</f>
        <v>0</v>
      </c>
      <c r="R125" s="208"/>
      <c r="S125" s="208"/>
      <c r="T125" s="205">
        <f t="shared" si="24"/>
        <v>0</v>
      </c>
      <c r="U125" s="208"/>
      <c r="V125" s="208"/>
      <c r="W125" s="207"/>
    </row>
    <row r="126" spans="1:23" ht="50.25" customHeight="1">
      <c r="A126" s="51" t="s">
        <v>163</v>
      </c>
      <c r="B126" s="254" t="s">
        <v>164</v>
      </c>
      <c r="C126" s="51" t="s">
        <v>165</v>
      </c>
      <c r="D126" s="51"/>
      <c r="E126" s="205">
        <f t="shared" si="17"/>
        <v>-18.399999999999999</v>
      </c>
      <c r="F126" s="205">
        <f>SUM(F128:F129)</f>
        <v>-18.399999999999999</v>
      </c>
      <c r="G126" s="205">
        <f>SUM(G128:G129)</f>
        <v>0</v>
      </c>
      <c r="H126" s="205">
        <f t="shared" si="22"/>
        <v>0</v>
      </c>
      <c r="I126" s="205">
        <f>SUM(I128:I129)</f>
        <v>0</v>
      </c>
      <c r="J126" s="205">
        <f>SUM(J128:J129)</f>
        <v>0</v>
      </c>
      <c r="K126" s="205">
        <f t="shared" si="23"/>
        <v>0</v>
      </c>
      <c r="L126" s="205">
        <f>SUM(L128:L129)</f>
        <v>0</v>
      </c>
      <c r="M126" s="205">
        <f>SUM(M128:M129)</f>
        <v>0</v>
      </c>
      <c r="N126" s="206">
        <f t="shared" si="15"/>
        <v>0</v>
      </c>
      <c r="O126" s="206">
        <f t="shared" si="15"/>
        <v>0</v>
      </c>
      <c r="P126" s="206">
        <f t="shared" si="15"/>
        <v>0</v>
      </c>
      <c r="Q126" s="205">
        <f>SUM(R126:S126)</f>
        <v>0</v>
      </c>
      <c r="R126" s="205">
        <f>SUM(R128:R129)</f>
        <v>0</v>
      </c>
      <c r="S126" s="205">
        <f>SUM(S128:S129)</f>
        <v>0</v>
      </c>
      <c r="T126" s="205">
        <f t="shared" si="24"/>
        <v>0</v>
      </c>
      <c r="U126" s="205">
        <f>SUM(U128:U129)</f>
        <v>0</v>
      </c>
      <c r="V126" s="205">
        <f>SUM(V128:V129)</f>
        <v>0</v>
      </c>
      <c r="W126" s="207"/>
    </row>
    <row r="127" spans="1:23" ht="20.25" customHeight="1">
      <c r="A127" s="49"/>
      <c r="B127" s="255" t="s">
        <v>5</v>
      </c>
      <c r="C127" s="49"/>
      <c r="D127" s="49"/>
      <c r="E127" s="205"/>
      <c r="F127" s="194"/>
      <c r="G127" s="194"/>
      <c r="H127" s="205"/>
      <c r="I127" s="194"/>
      <c r="J127" s="194"/>
      <c r="K127" s="205"/>
      <c r="L127" s="194"/>
      <c r="M127" s="194"/>
      <c r="N127" s="206"/>
      <c r="O127" s="206"/>
      <c r="P127" s="206"/>
      <c r="Q127" s="205"/>
      <c r="R127" s="194"/>
      <c r="S127" s="194"/>
      <c r="T127" s="205"/>
      <c r="U127" s="194"/>
      <c r="V127" s="194"/>
      <c r="W127" s="207"/>
    </row>
    <row r="128" spans="1:23" ht="52.5">
      <c r="A128" s="10">
        <v>1371</v>
      </c>
      <c r="B128" s="255" t="s">
        <v>308</v>
      </c>
      <c r="C128" s="49"/>
      <c r="D128" s="49"/>
      <c r="E128" s="205">
        <f t="shared" si="17"/>
        <v>0</v>
      </c>
      <c r="F128" s="194"/>
      <c r="G128" s="194"/>
      <c r="H128" s="205">
        <f>SUM(I128:J128)</f>
        <v>0</v>
      </c>
      <c r="I128" s="194"/>
      <c r="J128" s="194"/>
      <c r="K128" s="205">
        <f>SUM(L128:M128)</f>
        <v>0</v>
      </c>
      <c r="L128" s="194"/>
      <c r="M128" s="194"/>
      <c r="N128" s="206">
        <f t="shared" si="15"/>
        <v>0</v>
      </c>
      <c r="O128" s="206">
        <f t="shared" si="15"/>
        <v>0</v>
      </c>
      <c r="P128" s="206">
        <f t="shared" si="15"/>
        <v>0</v>
      </c>
      <c r="Q128" s="205">
        <f>SUM(R128:S128)</f>
        <v>0</v>
      </c>
      <c r="R128" s="194"/>
      <c r="S128" s="194"/>
      <c r="T128" s="205">
        <f>SUM(U128:V128)</f>
        <v>0</v>
      </c>
      <c r="U128" s="194"/>
      <c r="V128" s="194"/>
      <c r="W128" s="207"/>
    </row>
    <row r="129" spans="1:23" ht="67.5" customHeight="1">
      <c r="A129" s="49" t="s">
        <v>166</v>
      </c>
      <c r="B129" s="255" t="s">
        <v>167</v>
      </c>
      <c r="C129" s="49" t="s">
        <v>9</v>
      </c>
      <c r="D129" s="49"/>
      <c r="E129" s="205">
        <f t="shared" si="17"/>
        <v>-18.399999999999999</v>
      </c>
      <c r="F129" s="194">
        <v>-18.399999999999999</v>
      </c>
      <c r="G129" s="194"/>
      <c r="H129" s="205">
        <f>SUM(I129:J129)</f>
        <v>0</v>
      </c>
      <c r="I129" s="194"/>
      <c r="J129" s="194"/>
      <c r="K129" s="205">
        <f>SUM(L129:M129)</f>
        <v>0</v>
      </c>
      <c r="L129" s="194"/>
      <c r="M129" s="194"/>
      <c r="N129" s="206">
        <f t="shared" si="15"/>
        <v>0</v>
      </c>
      <c r="O129" s="206">
        <f t="shared" si="15"/>
        <v>0</v>
      </c>
      <c r="P129" s="206">
        <f t="shared" si="15"/>
        <v>0</v>
      </c>
      <c r="Q129" s="205">
        <f>SUM(R129:S129)</f>
        <v>0</v>
      </c>
      <c r="R129" s="194"/>
      <c r="S129" s="194"/>
      <c r="T129" s="205">
        <f>SUM(U129:V129)</f>
        <v>0</v>
      </c>
      <c r="U129" s="194"/>
      <c r="V129" s="194"/>
      <c r="W129" s="207"/>
    </row>
    <row r="130" spans="1:23" ht="42.75" customHeight="1">
      <c r="A130" s="51" t="s">
        <v>168</v>
      </c>
      <c r="B130" s="254" t="s">
        <v>169</v>
      </c>
      <c r="C130" s="51" t="s">
        <v>170</v>
      </c>
      <c r="D130" s="51"/>
      <c r="E130" s="205">
        <f t="shared" si="17"/>
        <v>0</v>
      </c>
      <c r="F130" s="205">
        <f>SUM(F132:F133)</f>
        <v>0</v>
      </c>
      <c r="G130" s="205">
        <f>SUM(G132:G133)</f>
        <v>0</v>
      </c>
      <c r="H130" s="205">
        <f t="shared" si="22"/>
        <v>0</v>
      </c>
      <c r="I130" s="205">
        <f>SUM(I132:I133)</f>
        <v>0</v>
      </c>
      <c r="J130" s="205">
        <f>SUM(J132:J133)</f>
        <v>0</v>
      </c>
      <c r="K130" s="205">
        <f t="shared" si="23"/>
        <v>0</v>
      </c>
      <c r="L130" s="205">
        <f>SUM(L132:L133)</f>
        <v>0</v>
      </c>
      <c r="M130" s="205">
        <f>SUM(M132:M133)</f>
        <v>0</v>
      </c>
      <c r="N130" s="206">
        <f t="shared" si="15"/>
        <v>0</v>
      </c>
      <c r="O130" s="206">
        <f t="shared" si="15"/>
        <v>0</v>
      </c>
      <c r="P130" s="206">
        <f t="shared" si="15"/>
        <v>0</v>
      </c>
      <c r="Q130" s="205">
        <f>SUM(R130:S130)</f>
        <v>0</v>
      </c>
      <c r="R130" s="205">
        <f>SUM(R132:R133)</f>
        <v>0</v>
      </c>
      <c r="S130" s="205">
        <f>SUM(S132:S133)</f>
        <v>0</v>
      </c>
      <c r="T130" s="205">
        <f t="shared" si="24"/>
        <v>0</v>
      </c>
      <c r="U130" s="205">
        <f>SUM(U132:U133)</f>
        <v>0</v>
      </c>
      <c r="V130" s="205">
        <f>SUM(V132:V133)</f>
        <v>0</v>
      </c>
      <c r="W130" s="207"/>
    </row>
    <row r="131" spans="1:23" ht="20.25" customHeight="1">
      <c r="A131" s="49"/>
      <c r="B131" s="255" t="s">
        <v>5</v>
      </c>
      <c r="C131" s="49"/>
      <c r="D131" s="49"/>
      <c r="E131" s="205"/>
      <c r="F131" s="194"/>
      <c r="G131" s="194"/>
      <c r="H131" s="205"/>
      <c r="I131" s="194"/>
      <c r="J131" s="194"/>
      <c r="K131" s="205"/>
      <c r="L131" s="194"/>
      <c r="M131" s="194"/>
      <c r="N131" s="206"/>
      <c r="O131" s="206"/>
      <c r="P131" s="206"/>
      <c r="Q131" s="205"/>
      <c r="R131" s="194"/>
      <c r="S131" s="194"/>
      <c r="T131" s="205"/>
      <c r="U131" s="194"/>
      <c r="V131" s="194"/>
      <c r="W131" s="207"/>
    </row>
    <row r="132" spans="1:23" ht="78.75" customHeight="1">
      <c r="A132" s="49" t="s">
        <v>171</v>
      </c>
      <c r="B132" s="255" t="s">
        <v>172</v>
      </c>
      <c r="C132" s="49"/>
      <c r="D132" s="49"/>
      <c r="E132" s="205">
        <f>SUM(F132:G132)</f>
        <v>0</v>
      </c>
      <c r="F132" s="194"/>
      <c r="G132" s="194"/>
      <c r="H132" s="205">
        <f>SUM(I132:J132)</f>
        <v>0</v>
      </c>
      <c r="I132" s="194"/>
      <c r="J132" s="194"/>
      <c r="K132" s="205">
        <f>SUM(L132:M132)</f>
        <v>0</v>
      </c>
      <c r="L132" s="194"/>
      <c r="M132" s="194"/>
      <c r="N132" s="206">
        <f t="shared" si="15"/>
        <v>0</v>
      </c>
      <c r="O132" s="206">
        <f t="shared" si="15"/>
        <v>0</v>
      </c>
      <c r="P132" s="206">
        <f t="shared" si="15"/>
        <v>0</v>
      </c>
      <c r="Q132" s="205">
        <f>SUM(R132:S132)</f>
        <v>0</v>
      </c>
      <c r="R132" s="194"/>
      <c r="S132" s="194"/>
      <c r="T132" s="205">
        <f>SUM(U132:V132)</f>
        <v>0</v>
      </c>
      <c r="U132" s="194"/>
      <c r="V132" s="194"/>
      <c r="W132" s="207"/>
    </row>
    <row r="133" spans="1:23" ht="53.25" customHeight="1">
      <c r="A133" s="10">
        <v>1382</v>
      </c>
      <c r="B133" s="255" t="s">
        <v>307</v>
      </c>
      <c r="C133" s="49"/>
      <c r="D133" s="49"/>
      <c r="E133" s="205">
        <f>SUM(F133:G133)</f>
        <v>0</v>
      </c>
      <c r="F133" s="194"/>
      <c r="G133" s="194"/>
      <c r="H133" s="205">
        <f>SUM(I133:J133)</f>
        <v>0</v>
      </c>
      <c r="I133" s="194"/>
      <c r="J133" s="194"/>
      <c r="K133" s="205">
        <f>SUM(L133:M133)</f>
        <v>0</v>
      </c>
      <c r="L133" s="194"/>
      <c r="M133" s="194"/>
      <c r="N133" s="206">
        <f t="shared" si="15"/>
        <v>0</v>
      </c>
      <c r="O133" s="206">
        <f t="shared" si="15"/>
        <v>0</v>
      </c>
      <c r="P133" s="206">
        <f t="shared" si="15"/>
        <v>0</v>
      </c>
      <c r="Q133" s="205">
        <f>SUM(R133:S133)</f>
        <v>0</v>
      </c>
      <c r="R133" s="194"/>
      <c r="S133" s="194"/>
      <c r="T133" s="205">
        <f>SUM(U133:V133)</f>
        <v>0</v>
      </c>
      <c r="U133" s="194"/>
      <c r="V133" s="194"/>
      <c r="W133" s="207"/>
    </row>
    <row r="134" spans="1:23" ht="42" customHeight="1">
      <c r="A134" s="51" t="s">
        <v>173</v>
      </c>
      <c r="B134" s="254" t="s">
        <v>174</v>
      </c>
      <c r="C134" s="51" t="s">
        <v>175</v>
      </c>
      <c r="D134" s="51"/>
      <c r="E134" s="205">
        <f>SUM(E136+E138)</f>
        <v>10974.094499999999</v>
      </c>
      <c r="F134" s="205">
        <f>SUM(F136+F138)</f>
        <v>10974.094499999999</v>
      </c>
      <c r="G134" s="205">
        <f>+G137</f>
        <v>300000</v>
      </c>
      <c r="H134" s="205">
        <f>SUM(H136+H138)</f>
        <v>23600</v>
      </c>
      <c r="I134" s="205">
        <f>SUM(I136+I138)</f>
        <v>23600</v>
      </c>
      <c r="J134" s="205">
        <f>+J137</f>
        <v>346884.7</v>
      </c>
      <c r="K134" s="205">
        <f>SUM(K136+K138)</f>
        <v>23600</v>
      </c>
      <c r="L134" s="205">
        <f>SUM(L136+L138)</f>
        <v>23600</v>
      </c>
      <c r="M134" s="205">
        <f>+M137</f>
        <v>483758.6</v>
      </c>
      <c r="N134" s="206">
        <f>K134-H134</f>
        <v>0</v>
      </c>
      <c r="O134" s="206">
        <f>L134-I134</f>
        <v>0</v>
      </c>
      <c r="P134" s="206">
        <f>M134-J134</f>
        <v>136873.89999999997</v>
      </c>
      <c r="Q134" s="205">
        <f>SUM(Q136+Q138)</f>
        <v>23600</v>
      </c>
      <c r="R134" s="205">
        <f>SUM(R136+R138)</f>
        <v>23600</v>
      </c>
      <c r="S134" s="205">
        <f>+S137</f>
        <v>500395</v>
      </c>
      <c r="T134" s="205">
        <f>SUM(T136+T138)</f>
        <v>23600</v>
      </c>
      <c r="U134" s="205">
        <f>SUM(U136+U138)</f>
        <v>23600</v>
      </c>
      <c r="V134" s="205">
        <f>+V137</f>
        <v>517041.2</v>
      </c>
      <c r="W134" s="207"/>
    </row>
    <row r="135" spans="1:23" ht="12.75" customHeight="1">
      <c r="A135" s="49"/>
      <c r="B135" s="255" t="s">
        <v>5</v>
      </c>
      <c r="C135" s="49"/>
      <c r="D135" s="49"/>
      <c r="E135" s="205"/>
      <c r="F135" s="194"/>
      <c r="G135" s="194"/>
      <c r="H135" s="205"/>
      <c r="I135" s="194"/>
      <c r="J135" s="194"/>
      <c r="K135" s="205"/>
      <c r="L135" s="208"/>
      <c r="M135" s="208"/>
      <c r="N135" s="206"/>
      <c r="O135" s="206"/>
      <c r="P135" s="206"/>
      <c r="Q135" s="205"/>
      <c r="R135" s="208"/>
      <c r="S135" s="208"/>
      <c r="T135" s="205"/>
      <c r="U135" s="208"/>
      <c r="V135" s="208"/>
      <c r="W135" s="207"/>
    </row>
    <row r="136" spans="1:23" ht="26.25" customHeight="1">
      <c r="A136" s="49" t="s">
        <v>176</v>
      </c>
      <c r="B136" s="255" t="s">
        <v>177</v>
      </c>
      <c r="C136" s="49" t="s">
        <v>9</v>
      </c>
      <c r="D136" s="49"/>
      <c r="E136" s="205">
        <f t="shared" si="17"/>
        <v>0</v>
      </c>
      <c r="F136" s="194"/>
      <c r="G136" s="194"/>
      <c r="H136" s="205">
        <f t="shared" si="22"/>
        <v>0</v>
      </c>
      <c r="I136" s="194"/>
      <c r="J136" s="194"/>
      <c r="K136" s="205">
        <f t="shared" si="23"/>
        <v>0</v>
      </c>
      <c r="L136" s="208"/>
      <c r="M136" s="208"/>
      <c r="N136" s="206">
        <f t="shared" si="15"/>
        <v>0</v>
      </c>
      <c r="O136" s="206">
        <f t="shared" si="15"/>
        <v>0</v>
      </c>
      <c r="P136" s="206">
        <f t="shared" si="15"/>
        <v>0</v>
      </c>
      <c r="Q136" s="205">
        <f>SUM(R136:S136)</f>
        <v>0</v>
      </c>
      <c r="R136" s="208"/>
      <c r="S136" s="208"/>
      <c r="T136" s="205">
        <f t="shared" si="24"/>
        <v>0</v>
      </c>
      <c r="U136" s="208"/>
      <c r="V136" s="208"/>
      <c r="W136" s="207"/>
    </row>
    <row r="137" spans="1:23" ht="27" customHeight="1">
      <c r="A137" s="49" t="s">
        <v>178</v>
      </c>
      <c r="B137" s="255" t="s">
        <v>179</v>
      </c>
      <c r="C137" s="49" t="s">
        <v>9</v>
      </c>
      <c r="D137" s="49"/>
      <c r="E137" s="205">
        <f>SUM(G137)</f>
        <v>300000</v>
      </c>
      <c r="F137" s="194"/>
      <c r="G137" s="194">
        <v>300000</v>
      </c>
      <c r="H137" s="205">
        <f t="shared" si="22"/>
        <v>346884.7</v>
      </c>
      <c r="I137" s="194"/>
      <c r="J137" s="194">
        <v>346884.7</v>
      </c>
      <c r="K137" s="205">
        <f t="shared" si="23"/>
        <v>483758.6</v>
      </c>
      <c r="L137" s="208"/>
      <c r="M137" s="194">
        <v>483758.6</v>
      </c>
      <c r="N137" s="206">
        <f t="shared" si="15"/>
        <v>136873.89999999997</v>
      </c>
      <c r="O137" s="206">
        <f t="shared" si="15"/>
        <v>0</v>
      </c>
      <c r="P137" s="206">
        <f t="shared" si="15"/>
        <v>136873.89999999997</v>
      </c>
      <c r="Q137" s="205">
        <f>SUM(R137:S137)</f>
        <v>500395</v>
      </c>
      <c r="R137" s="208"/>
      <c r="S137" s="194">
        <v>500395</v>
      </c>
      <c r="T137" s="205">
        <f t="shared" si="24"/>
        <v>517041.2</v>
      </c>
      <c r="U137" s="208"/>
      <c r="V137" s="194">
        <v>517041.2</v>
      </c>
      <c r="W137" s="207"/>
    </row>
    <row r="138" spans="1:23" ht="39.75" customHeight="1">
      <c r="A138" s="49" t="s">
        <v>180</v>
      </c>
      <c r="B138" s="255" t="s">
        <v>181</v>
      </c>
      <c r="C138" s="49" t="s">
        <v>9</v>
      </c>
      <c r="D138" s="49"/>
      <c r="E138" s="205">
        <f t="shared" si="17"/>
        <v>10974.094499999999</v>
      </c>
      <c r="F138" s="194">
        <v>10974.094499999999</v>
      </c>
      <c r="G138" s="194"/>
      <c r="H138" s="205">
        <f t="shared" si="22"/>
        <v>23600</v>
      </c>
      <c r="I138" s="194">
        <v>23600</v>
      </c>
      <c r="J138" s="194">
        <v>0</v>
      </c>
      <c r="K138" s="205">
        <f t="shared" si="23"/>
        <v>23600</v>
      </c>
      <c r="L138" s="194">
        <v>23600</v>
      </c>
      <c r="M138" s="208"/>
      <c r="N138" s="206">
        <f t="shared" si="15"/>
        <v>0</v>
      </c>
      <c r="O138" s="206">
        <f t="shared" si="15"/>
        <v>0</v>
      </c>
      <c r="P138" s="206">
        <f t="shared" si="15"/>
        <v>0</v>
      </c>
      <c r="Q138" s="205">
        <f>SUM(R138:S138)</f>
        <v>23600</v>
      </c>
      <c r="R138" s="194">
        <v>23600</v>
      </c>
      <c r="S138" s="208"/>
      <c r="T138" s="205">
        <f t="shared" si="24"/>
        <v>23600</v>
      </c>
      <c r="U138" s="194">
        <v>23600</v>
      </c>
      <c r="V138" s="208"/>
      <c r="W138" s="207"/>
    </row>
    <row r="139" spans="1:23">
      <c r="A139" s="212"/>
      <c r="B139" s="259"/>
      <c r="C139" s="212"/>
      <c r="D139" s="212"/>
      <c r="E139" s="212"/>
      <c r="F139" s="212"/>
      <c r="G139" s="212"/>
      <c r="H139" s="212"/>
      <c r="I139" s="212"/>
      <c r="J139" s="212"/>
      <c r="K139" s="213"/>
      <c r="L139" s="213"/>
      <c r="M139" s="213"/>
      <c r="N139" s="213"/>
      <c r="O139" s="213"/>
      <c r="P139" s="213"/>
      <c r="Q139" s="213"/>
      <c r="R139" s="213"/>
      <c r="S139" s="213"/>
      <c r="T139" s="213"/>
      <c r="U139" s="213"/>
      <c r="V139" s="213"/>
    </row>
    <row r="140" spans="1:23">
      <c r="A140" s="212"/>
      <c r="B140" s="259"/>
      <c r="C140" s="212"/>
      <c r="D140" s="212"/>
      <c r="E140" s="212"/>
      <c r="F140" s="212"/>
      <c r="G140" s="212"/>
      <c r="H140" s="212"/>
      <c r="I140" s="212"/>
      <c r="J140" s="212"/>
      <c r="K140" s="213"/>
      <c r="L140" s="213"/>
      <c r="M140" s="213"/>
      <c r="N140" s="213"/>
      <c r="O140" s="213"/>
      <c r="P140" s="213"/>
      <c r="Q140" s="213"/>
      <c r="R140" s="213"/>
      <c r="S140" s="213"/>
      <c r="T140" s="213"/>
      <c r="U140" s="213"/>
      <c r="V140" s="213"/>
    </row>
    <row r="141" spans="1:23">
      <c r="A141" s="212"/>
      <c r="B141" s="259"/>
      <c r="C141" s="212"/>
      <c r="D141" s="212"/>
      <c r="E141" s="212"/>
      <c r="F141" s="212"/>
      <c r="G141" s="212"/>
      <c r="H141" s="212"/>
      <c r="I141" s="212"/>
      <c r="J141" s="212"/>
      <c r="K141" s="213"/>
      <c r="L141" s="213"/>
      <c r="M141" s="213"/>
      <c r="N141" s="213"/>
      <c r="O141" s="213"/>
      <c r="P141" s="213"/>
      <c r="Q141" s="213"/>
      <c r="R141" s="213"/>
      <c r="S141" s="213"/>
      <c r="T141" s="213"/>
      <c r="U141" s="213"/>
      <c r="V141" s="213"/>
    </row>
  </sheetData>
  <mergeCells count="24">
    <mergeCell ref="A5:K5"/>
    <mergeCell ref="D7:D9"/>
    <mergeCell ref="N8:N9"/>
    <mergeCell ref="O8:P8"/>
    <mergeCell ref="Q8:Q9"/>
    <mergeCell ref="R8:S8"/>
    <mergeCell ref="E8:E9"/>
    <mergeCell ref="A7:A9"/>
    <mergeCell ref="B7:B9"/>
    <mergeCell ref="C7:C9"/>
    <mergeCell ref="W8:W9"/>
    <mergeCell ref="T8:T9"/>
    <mergeCell ref="U8:V8"/>
    <mergeCell ref="K7:M7"/>
    <mergeCell ref="N7:P7"/>
    <mergeCell ref="Q7:S7"/>
    <mergeCell ref="T7:V7"/>
    <mergeCell ref="H8:H9"/>
    <mergeCell ref="I8:J8"/>
    <mergeCell ref="K8:K9"/>
    <mergeCell ref="L8:M8"/>
    <mergeCell ref="E7:G7"/>
    <mergeCell ref="H7:J7"/>
    <mergeCell ref="F8:G8"/>
  </mergeCells>
  <pageMargins left="0.2" right="0.2" top="0.25" bottom="0.25" header="0" footer="0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Y312"/>
  <sheetViews>
    <sheetView view="pageBreakPreview" topLeftCell="F1" zoomScaleSheetLayoutView="100" workbookViewId="0">
      <selection activeCell="X4" sqref="X4:X5"/>
    </sheetView>
  </sheetViews>
  <sheetFormatPr defaultRowHeight="10.5"/>
  <cols>
    <col min="1" max="4" width="9.33203125" style="5"/>
    <col min="5" max="5" width="61.5" style="5" customWidth="1"/>
    <col min="6" max="8" width="11.1640625" style="5" customWidth="1"/>
    <col min="9" max="9" width="11.83203125" style="5" customWidth="1"/>
    <col min="10" max="10" width="11.1640625" style="5" customWidth="1"/>
    <col min="11" max="11" width="11.83203125" style="5" customWidth="1"/>
    <col min="12" max="14" width="11.1640625" style="5" customWidth="1"/>
    <col min="15" max="15" width="10.33203125" style="5" customWidth="1"/>
    <col min="16" max="16" width="10" style="5" customWidth="1"/>
    <col min="17" max="17" width="11.83203125" style="5" customWidth="1"/>
    <col min="18" max="23" width="11.1640625" style="5" customWidth="1"/>
    <col min="24" max="24" width="18" style="5" customWidth="1"/>
    <col min="25" max="16384" width="9.33203125" style="5"/>
  </cols>
  <sheetData>
    <row r="1" spans="1:25" s="260" customFormat="1" ht="15.75">
      <c r="V1" s="279" t="s">
        <v>301</v>
      </c>
      <c r="W1" s="279"/>
      <c r="X1" s="279"/>
    </row>
    <row r="2" spans="1:25" s="260" customFormat="1" ht="16.5">
      <c r="I2" s="266"/>
      <c r="J2" s="266"/>
      <c r="K2" s="266"/>
      <c r="U2" s="250"/>
      <c r="V2" s="214"/>
      <c r="W2" s="250"/>
      <c r="X2" s="262" t="s">
        <v>1177</v>
      </c>
    </row>
    <row r="3" spans="1:25" s="260" customFormat="1" ht="16.5">
      <c r="U3" s="250"/>
      <c r="V3" s="214"/>
      <c r="W3" s="250"/>
      <c r="X3" s="262" t="s">
        <v>1175</v>
      </c>
    </row>
    <row r="4" spans="1:25" s="260" customFormat="1" ht="16.5">
      <c r="U4" s="252"/>
      <c r="V4" s="214"/>
      <c r="W4" s="250"/>
      <c r="X4" s="262" t="s">
        <v>1192</v>
      </c>
    </row>
    <row r="5" spans="1:25" s="260" customFormat="1" ht="36.75" customHeight="1">
      <c r="B5" s="277" t="s">
        <v>1186</v>
      </c>
      <c r="C5" s="278"/>
      <c r="D5" s="278"/>
      <c r="E5" s="278"/>
      <c r="F5" s="278"/>
      <c r="G5" s="278"/>
      <c r="H5" s="278"/>
      <c r="I5" s="278"/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53"/>
      <c r="V5" s="252"/>
      <c r="W5" s="252"/>
      <c r="X5" s="263" t="s">
        <v>1193</v>
      </c>
    </row>
    <row r="6" spans="1:25" ht="11.25" thickBot="1">
      <c r="A6" s="7"/>
      <c r="B6" s="7"/>
      <c r="C6" s="7"/>
      <c r="D6" s="7"/>
      <c r="E6" s="7"/>
      <c r="F6" s="7"/>
      <c r="G6" s="7"/>
      <c r="H6" s="7"/>
      <c r="W6" s="213" t="s">
        <v>0</v>
      </c>
    </row>
    <row r="7" spans="1:25" ht="24" customHeight="1">
      <c r="A7" s="285" t="s">
        <v>529</v>
      </c>
      <c r="B7" s="285" t="s">
        <v>350</v>
      </c>
      <c r="C7" s="285" t="s">
        <v>351</v>
      </c>
      <c r="D7" s="285" t="s">
        <v>352</v>
      </c>
      <c r="E7" s="282" t="s">
        <v>349</v>
      </c>
      <c r="F7" s="272" t="s">
        <v>1179</v>
      </c>
      <c r="G7" s="272"/>
      <c r="H7" s="272"/>
      <c r="I7" s="272" t="s">
        <v>1180</v>
      </c>
      <c r="J7" s="272"/>
      <c r="K7" s="272"/>
      <c r="L7" s="272" t="s">
        <v>182</v>
      </c>
      <c r="M7" s="272"/>
      <c r="N7" s="272"/>
      <c r="O7" s="275" t="s">
        <v>1182</v>
      </c>
      <c r="P7" s="275"/>
      <c r="Q7" s="275"/>
      <c r="R7" s="272" t="s">
        <v>183</v>
      </c>
      <c r="S7" s="272"/>
      <c r="T7" s="272"/>
      <c r="U7" s="272" t="s">
        <v>1181</v>
      </c>
      <c r="V7" s="272"/>
      <c r="W7" s="272"/>
      <c r="X7" s="216" t="s">
        <v>306</v>
      </c>
    </row>
    <row r="8" spans="1:25" ht="15" customHeight="1">
      <c r="A8" s="286"/>
      <c r="B8" s="286"/>
      <c r="C8" s="286"/>
      <c r="D8" s="286"/>
      <c r="E8" s="283"/>
      <c r="F8" s="268" t="s">
        <v>4</v>
      </c>
      <c r="G8" s="268" t="s">
        <v>5</v>
      </c>
      <c r="H8" s="268"/>
      <c r="I8" s="271" t="s">
        <v>4</v>
      </c>
      <c r="J8" s="268" t="s">
        <v>5</v>
      </c>
      <c r="K8" s="268"/>
      <c r="L8" s="268" t="s">
        <v>4</v>
      </c>
      <c r="M8" s="268" t="s">
        <v>5</v>
      </c>
      <c r="N8" s="268"/>
      <c r="O8" s="268" t="s">
        <v>4</v>
      </c>
      <c r="P8" s="268" t="s">
        <v>5</v>
      </c>
      <c r="Q8" s="268"/>
      <c r="R8" s="268" t="s">
        <v>4</v>
      </c>
      <c r="S8" s="268" t="s">
        <v>5</v>
      </c>
      <c r="T8" s="268"/>
      <c r="U8" s="268" t="s">
        <v>4</v>
      </c>
      <c r="V8" s="268" t="s">
        <v>5</v>
      </c>
      <c r="W8" s="268"/>
      <c r="X8" s="280" t="s">
        <v>1183</v>
      </c>
    </row>
    <row r="9" spans="1:25" ht="51" customHeight="1">
      <c r="A9" s="287"/>
      <c r="B9" s="287"/>
      <c r="C9" s="287"/>
      <c r="D9" s="287"/>
      <c r="E9" s="284"/>
      <c r="F9" s="268"/>
      <c r="G9" s="37" t="s">
        <v>6</v>
      </c>
      <c r="H9" s="37" t="s">
        <v>7</v>
      </c>
      <c r="I9" s="271"/>
      <c r="J9" s="37" t="s">
        <v>6</v>
      </c>
      <c r="K9" s="37" t="s">
        <v>7</v>
      </c>
      <c r="L9" s="268"/>
      <c r="M9" s="37" t="s">
        <v>6</v>
      </c>
      <c r="N9" s="37" t="s">
        <v>7</v>
      </c>
      <c r="O9" s="268"/>
      <c r="P9" s="37" t="s">
        <v>6</v>
      </c>
      <c r="Q9" s="37" t="s">
        <v>7</v>
      </c>
      <c r="R9" s="268"/>
      <c r="S9" s="37" t="s">
        <v>6</v>
      </c>
      <c r="T9" s="37" t="s">
        <v>7</v>
      </c>
      <c r="U9" s="268"/>
      <c r="V9" s="37" t="s">
        <v>6</v>
      </c>
      <c r="W9" s="37" t="s">
        <v>7</v>
      </c>
      <c r="X9" s="281"/>
    </row>
    <row r="10" spans="1:25">
      <c r="A10" s="9">
        <v>1</v>
      </c>
      <c r="B10" s="9">
        <v>2</v>
      </c>
      <c r="C10" s="9">
        <v>3</v>
      </c>
      <c r="D10" s="9">
        <v>4</v>
      </c>
      <c r="E10" s="9">
        <v>5</v>
      </c>
      <c r="F10" s="9">
        <v>6</v>
      </c>
      <c r="G10" s="9">
        <v>7</v>
      </c>
      <c r="H10" s="9">
        <v>8</v>
      </c>
      <c r="I10" s="9">
        <v>9</v>
      </c>
      <c r="J10" s="9">
        <v>10</v>
      </c>
      <c r="K10" s="9">
        <v>11</v>
      </c>
      <c r="L10" s="9">
        <v>12</v>
      </c>
      <c r="M10" s="9">
        <v>13</v>
      </c>
      <c r="N10" s="9">
        <v>14</v>
      </c>
      <c r="O10" s="9">
        <v>15</v>
      </c>
      <c r="P10" s="9">
        <v>16</v>
      </c>
      <c r="Q10" s="9">
        <v>17</v>
      </c>
      <c r="R10" s="9">
        <v>18</v>
      </c>
      <c r="S10" s="9">
        <v>19</v>
      </c>
      <c r="T10" s="9">
        <v>20</v>
      </c>
      <c r="U10" s="9">
        <v>21</v>
      </c>
      <c r="V10" s="9">
        <v>22</v>
      </c>
      <c r="W10" s="9">
        <v>23</v>
      </c>
      <c r="X10" s="9">
        <v>24</v>
      </c>
    </row>
    <row r="11" spans="1:25" ht="51">
      <c r="A11" s="13">
        <v>2000</v>
      </c>
      <c r="B11" s="13" t="s">
        <v>354</v>
      </c>
      <c r="C11" s="13" t="s">
        <v>354</v>
      </c>
      <c r="D11" s="13" t="s">
        <v>354</v>
      </c>
      <c r="E11" s="14" t="s">
        <v>353</v>
      </c>
      <c r="F11" s="15">
        <f t="shared" ref="F11:M11" si="0">SUM(F12,F46,F63,F92,F145,F165,F185,F214,F244,F275,F307)</f>
        <v>5544987.0772000002</v>
      </c>
      <c r="G11" s="15">
        <f t="shared" si="0"/>
        <v>4251378.4657999994</v>
      </c>
      <c r="H11" s="15">
        <f>SUM(H12,H46,H63,H92,H145,H165,H185,H214,H244,H275,)</f>
        <v>1593608.6113999998</v>
      </c>
      <c r="I11" s="15">
        <f t="shared" si="0"/>
        <v>6550272.4547999986</v>
      </c>
      <c r="J11" s="15">
        <f t="shared" si="0"/>
        <v>4622166.811999999</v>
      </c>
      <c r="K11" s="15">
        <f>SUM(K12,K46,K63,K92,K145,K165,K185,K214,K244,K275,)</f>
        <v>2274990.3427999998</v>
      </c>
      <c r="L11" s="15">
        <f t="shared" si="0"/>
        <v>5797810.182</v>
      </c>
      <c r="M11" s="15">
        <f t="shared" si="0"/>
        <v>4897586.3260000004</v>
      </c>
      <c r="N11" s="15">
        <f>SUM(N12,N46,N63,N92,N145,N165,N185,N214,N244,N275,)</f>
        <v>1383982.456</v>
      </c>
      <c r="O11" s="189">
        <f>L11-I11</f>
        <v>-752462.27279999852</v>
      </c>
      <c r="P11" s="189">
        <f>M11-J11</f>
        <v>275419.51400000136</v>
      </c>
      <c r="Q11" s="189">
        <f>N11-K11</f>
        <v>-891007.88679999975</v>
      </c>
      <c r="R11" s="15">
        <f>SUM(R12,R46,R63,R92,R145,R165,R185,R214,R244,R275,R307)</f>
        <v>6335866.0240000011</v>
      </c>
      <c r="S11" s="15">
        <f>SUM(S12,S46,S63,S92,S145,S165,S185,S214,S244,S275,S307)</f>
        <v>5063950.1739999996</v>
      </c>
      <c r="T11" s="15">
        <f>SUM(T12,T46,T63,T92,T145,T165,T185,T214,T244,T275,)</f>
        <v>1772310.85</v>
      </c>
      <c r="U11" s="15">
        <f>SUM(U12,U46,U63,U92,U145,U165,U185,U214,U244,U275,U307)</f>
        <v>6510412.2079999996</v>
      </c>
      <c r="V11" s="15">
        <f>SUM(V12,V46,V63,V92,V145,V165,V185,V214,V244,V275,V307)</f>
        <v>5230412.2079999996</v>
      </c>
      <c r="W11" s="15">
        <f>SUM(W12,W46,W63,W92,W145,W165,W185,W214,W244,W275,)</f>
        <v>1797041.2</v>
      </c>
      <c r="X11" s="12"/>
      <c r="Y11" s="6"/>
    </row>
    <row r="12" spans="1:25" ht="51">
      <c r="A12" s="13">
        <v>2100</v>
      </c>
      <c r="B12" s="13" t="s">
        <v>191</v>
      </c>
      <c r="C12" s="13" t="s">
        <v>190</v>
      </c>
      <c r="D12" s="13" t="s">
        <v>190</v>
      </c>
      <c r="E12" s="14" t="s">
        <v>355</v>
      </c>
      <c r="F12" s="15">
        <f t="shared" ref="F12:N12" si="1">SUM(F14,F19,F23,F28,F31,F34,F37,F40)</f>
        <v>742056.85270000005</v>
      </c>
      <c r="G12" s="15">
        <f t="shared" si="1"/>
        <v>717764.10070000007</v>
      </c>
      <c r="H12" s="15">
        <f t="shared" si="1"/>
        <v>24292.752</v>
      </c>
      <c r="I12" s="15">
        <f t="shared" si="1"/>
        <v>832030.76199999964</v>
      </c>
      <c r="J12" s="15">
        <f t="shared" si="1"/>
        <v>802378.36199999962</v>
      </c>
      <c r="K12" s="15">
        <f t="shared" si="1"/>
        <v>29652.400000000001</v>
      </c>
      <c r="L12" s="15">
        <f t="shared" si="1"/>
        <v>868149.95600000012</v>
      </c>
      <c r="M12" s="15">
        <f t="shared" si="1"/>
        <v>838497.5560000001</v>
      </c>
      <c r="N12" s="15">
        <f t="shared" si="1"/>
        <v>29652.400000000001</v>
      </c>
      <c r="O12" s="189">
        <f t="shared" ref="O12:O75" si="2">L12-I12</f>
        <v>36119.194000000483</v>
      </c>
      <c r="P12" s="189">
        <f>M12-J12</f>
        <v>36119.194000000483</v>
      </c>
      <c r="Q12" s="189">
        <f>N12-K12</f>
        <v>0</v>
      </c>
      <c r="R12" s="15">
        <f t="shared" ref="R12:W12" si="3">SUM(R14,R19,R23,R28,R31,R34,R37,R40)</f>
        <v>946412.11399999948</v>
      </c>
      <c r="S12" s="15">
        <f t="shared" si="3"/>
        <v>916759.71399999945</v>
      </c>
      <c r="T12" s="15">
        <f t="shared" si="3"/>
        <v>29652.400000000001</v>
      </c>
      <c r="U12" s="15">
        <f t="shared" si="3"/>
        <v>1003506.7034999997</v>
      </c>
      <c r="V12" s="15">
        <f t="shared" si="3"/>
        <v>973854.30349999969</v>
      </c>
      <c r="W12" s="15">
        <f t="shared" si="3"/>
        <v>29652.400000000001</v>
      </c>
      <c r="X12" s="12"/>
      <c r="Y12" s="6"/>
    </row>
    <row r="13" spans="1:25" ht="12.75">
      <c r="A13" s="10"/>
      <c r="B13" s="10"/>
      <c r="C13" s="10"/>
      <c r="D13" s="10"/>
      <c r="E13" s="11" t="s">
        <v>356</v>
      </c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6"/>
    </row>
    <row r="14" spans="1:25" ht="51">
      <c r="A14" s="13">
        <v>2110</v>
      </c>
      <c r="B14" s="13" t="s">
        <v>191</v>
      </c>
      <c r="C14" s="13" t="s">
        <v>191</v>
      </c>
      <c r="D14" s="13" t="s">
        <v>190</v>
      </c>
      <c r="E14" s="14" t="s">
        <v>357</v>
      </c>
      <c r="F14" s="15">
        <f t="shared" ref="F14:N14" si="4">SUM(F16:F18)</f>
        <v>612191.44770000002</v>
      </c>
      <c r="G14" s="15">
        <f t="shared" si="4"/>
        <v>605303.69570000004</v>
      </c>
      <c r="H14" s="15">
        <f t="shared" si="4"/>
        <v>6887.7520000000004</v>
      </c>
      <c r="I14" s="15">
        <f t="shared" si="4"/>
        <v>688120.76199999964</v>
      </c>
      <c r="J14" s="15">
        <f t="shared" si="4"/>
        <v>670628.36199999962</v>
      </c>
      <c r="K14" s="15">
        <f t="shared" si="4"/>
        <v>17492.400000000001</v>
      </c>
      <c r="L14" s="15">
        <f t="shared" si="4"/>
        <v>734239.95600000012</v>
      </c>
      <c r="M14" s="15">
        <f t="shared" si="4"/>
        <v>716747.5560000001</v>
      </c>
      <c r="N14" s="15">
        <f t="shared" si="4"/>
        <v>17492.400000000001</v>
      </c>
      <c r="O14" s="189">
        <f t="shared" si="2"/>
        <v>46119.194000000483</v>
      </c>
      <c r="P14" s="189">
        <f>M14-J14</f>
        <v>46119.194000000483</v>
      </c>
      <c r="Q14" s="189">
        <f>+N14-K14</f>
        <v>0</v>
      </c>
      <c r="R14" s="15">
        <f t="shared" ref="R14:W14" si="5">SUM(R16:R18)</f>
        <v>807502.11399999948</v>
      </c>
      <c r="S14" s="15">
        <f t="shared" si="5"/>
        <v>790009.71399999945</v>
      </c>
      <c r="T14" s="15">
        <f t="shared" si="5"/>
        <v>17492.400000000001</v>
      </c>
      <c r="U14" s="15">
        <f t="shared" si="5"/>
        <v>859596.70349999971</v>
      </c>
      <c r="V14" s="15">
        <f t="shared" si="5"/>
        <v>842104.30349999969</v>
      </c>
      <c r="W14" s="15">
        <f t="shared" si="5"/>
        <v>17492.400000000001</v>
      </c>
      <c r="X14" s="12"/>
      <c r="Y14" s="6"/>
    </row>
    <row r="15" spans="1:25" ht="12.75">
      <c r="A15" s="10"/>
      <c r="B15" s="10"/>
      <c r="C15" s="10"/>
      <c r="D15" s="10"/>
      <c r="E15" s="11" t="s">
        <v>346</v>
      </c>
      <c r="F15" s="17"/>
      <c r="G15" s="17"/>
      <c r="H15" s="17"/>
      <c r="I15" s="17"/>
      <c r="J15" s="17"/>
      <c r="K15" s="17"/>
      <c r="L15" s="17"/>
      <c r="M15" s="17"/>
      <c r="N15" s="17"/>
      <c r="O15" s="16"/>
      <c r="P15" s="16"/>
      <c r="Q15" s="16"/>
      <c r="R15" s="17"/>
      <c r="S15" s="17"/>
      <c r="T15" s="17"/>
      <c r="U15" s="17"/>
      <c r="V15" s="17"/>
      <c r="W15" s="17"/>
      <c r="X15" s="12"/>
      <c r="Y15" s="6"/>
    </row>
    <row r="16" spans="1:25" ht="25.5">
      <c r="A16" s="10">
        <v>2111</v>
      </c>
      <c r="B16" s="10" t="s">
        <v>191</v>
      </c>
      <c r="C16" s="10" t="s">
        <v>191</v>
      </c>
      <c r="D16" s="10" t="s">
        <v>191</v>
      </c>
      <c r="E16" s="11" t="s">
        <v>358</v>
      </c>
      <c r="F16" s="15">
        <f>SUM(G16,H16)</f>
        <v>612191.44770000002</v>
      </c>
      <c r="G16" s="15">
        <f>+'8'!H17</f>
        <v>605303.69570000004</v>
      </c>
      <c r="H16" s="15">
        <f>+'8'!I17</f>
        <v>6887.7520000000004</v>
      </c>
      <c r="I16" s="15">
        <f>SUM(J16,K16)</f>
        <v>688120.76199999964</v>
      </c>
      <c r="J16" s="15">
        <f>+'8'!K17</f>
        <v>670628.36199999962</v>
      </c>
      <c r="K16" s="15">
        <f>+'8'!L17</f>
        <v>17492.400000000001</v>
      </c>
      <c r="L16" s="15">
        <f>SUM(M16,N16)</f>
        <v>734239.95600000012</v>
      </c>
      <c r="M16" s="15">
        <f>+'8'!N17</f>
        <v>716747.5560000001</v>
      </c>
      <c r="N16" s="15">
        <f>+'8'!O17</f>
        <v>17492.400000000001</v>
      </c>
      <c r="O16" s="189">
        <f t="shared" si="2"/>
        <v>46119.194000000483</v>
      </c>
      <c r="P16" s="15">
        <f>+'8'!Q17</f>
        <v>46119.194000000483</v>
      </c>
      <c r="Q16" s="15">
        <f>+'8'!R17</f>
        <v>0</v>
      </c>
      <c r="R16" s="15">
        <f>SUM(S16,T16)</f>
        <v>807502.11399999948</v>
      </c>
      <c r="S16" s="15">
        <f>+'8'!T17</f>
        <v>790009.71399999945</v>
      </c>
      <c r="T16" s="15">
        <f>+'8'!U17</f>
        <v>17492.400000000001</v>
      </c>
      <c r="U16" s="15">
        <f>SUM(V16,W16)</f>
        <v>859596.70349999971</v>
      </c>
      <c r="V16" s="15">
        <f>+'8'!W17</f>
        <v>842104.30349999969</v>
      </c>
      <c r="W16" s="15">
        <f>+'8'!X17</f>
        <v>17492.400000000001</v>
      </c>
      <c r="X16" s="12"/>
      <c r="Y16" s="6"/>
    </row>
    <row r="17" spans="1:25" ht="12.75">
      <c r="A17" s="10">
        <v>2112</v>
      </c>
      <c r="B17" s="10" t="s">
        <v>191</v>
      </c>
      <c r="C17" s="10" t="s">
        <v>191</v>
      </c>
      <c r="D17" s="10" t="s">
        <v>199</v>
      </c>
      <c r="E17" s="11" t="s">
        <v>359</v>
      </c>
      <c r="F17" s="15">
        <f>SUM(G17,H17)</f>
        <v>0</v>
      </c>
      <c r="G17" s="15">
        <f>+'8'!H44</f>
        <v>0</v>
      </c>
      <c r="H17" s="15">
        <f>+'8'!I44</f>
        <v>0</v>
      </c>
      <c r="I17" s="15">
        <f>SUM(J17,K17)</f>
        <v>0</v>
      </c>
      <c r="J17" s="15">
        <f>+'8'!K44</f>
        <v>0</v>
      </c>
      <c r="K17" s="15">
        <f>+'8'!L44</f>
        <v>0</v>
      </c>
      <c r="L17" s="15">
        <f>SUM(M17,N17)</f>
        <v>0</v>
      </c>
      <c r="M17" s="15">
        <f>+'8'!N44</f>
        <v>0</v>
      </c>
      <c r="N17" s="15">
        <f>+'8'!O44</f>
        <v>0</v>
      </c>
      <c r="O17" s="16">
        <f t="shared" si="2"/>
        <v>0</v>
      </c>
      <c r="P17" s="15">
        <f>+'8'!Q44</f>
        <v>0</v>
      </c>
      <c r="Q17" s="15">
        <f>+'8'!R44</f>
        <v>0</v>
      </c>
      <c r="R17" s="15">
        <f>SUM(S17,T17)</f>
        <v>0</v>
      </c>
      <c r="S17" s="15">
        <f>+'8'!T44</f>
        <v>0</v>
      </c>
      <c r="T17" s="15">
        <f>+'8'!U44</f>
        <v>0</v>
      </c>
      <c r="U17" s="15">
        <f>SUM(V17,W17)</f>
        <v>0</v>
      </c>
      <c r="V17" s="15">
        <f>+'8'!W44</f>
        <v>0</v>
      </c>
      <c r="W17" s="15">
        <f>+'8'!X44</f>
        <v>0</v>
      </c>
      <c r="X17" s="12"/>
      <c r="Y17" s="6"/>
    </row>
    <row r="18" spans="1:25" ht="12.75">
      <c r="A18" s="10">
        <v>2113</v>
      </c>
      <c r="B18" s="10" t="s">
        <v>191</v>
      </c>
      <c r="C18" s="10" t="s">
        <v>191</v>
      </c>
      <c r="D18" s="10" t="s">
        <v>193</v>
      </c>
      <c r="E18" s="11" t="s">
        <v>360</v>
      </c>
      <c r="F18" s="15">
        <f>SUM(G18,H18)</f>
        <v>0</v>
      </c>
      <c r="G18" s="15">
        <f>+'8'!H45</f>
        <v>0</v>
      </c>
      <c r="H18" s="15">
        <f>+'8'!I45</f>
        <v>0</v>
      </c>
      <c r="I18" s="15">
        <f>SUM(J18,K18)</f>
        <v>0</v>
      </c>
      <c r="J18" s="15">
        <f>+'8'!K45</f>
        <v>0</v>
      </c>
      <c r="K18" s="15">
        <f>+'8'!L45</f>
        <v>0</v>
      </c>
      <c r="L18" s="15">
        <f>SUM(M18,N18)</f>
        <v>0</v>
      </c>
      <c r="M18" s="15">
        <f>+'8'!N45</f>
        <v>0</v>
      </c>
      <c r="N18" s="15">
        <f>+'8'!O45</f>
        <v>0</v>
      </c>
      <c r="O18" s="16">
        <f t="shared" si="2"/>
        <v>0</v>
      </c>
      <c r="P18" s="15">
        <f>+'8'!Q45</f>
        <v>0</v>
      </c>
      <c r="Q18" s="15">
        <f>+'8'!R45</f>
        <v>0</v>
      </c>
      <c r="R18" s="15">
        <f>SUM(S18,T18)</f>
        <v>0</v>
      </c>
      <c r="S18" s="15">
        <f>+'8'!T45</f>
        <v>0</v>
      </c>
      <c r="T18" s="15">
        <f>+'8'!U45</f>
        <v>0</v>
      </c>
      <c r="U18" s="15">
        <f>SUM(V18,W18)</f>
        <v>0</v>
      </c>
      <c r="V18" s="15">
        <f>+'8'!W45</f>
        <v>0</v>
      </c>
      <c r="W18" s="15">
        <f>+'8'!X45</f>
        <v>0</v>
      </c>
      <c r="X18" s="12"/>
      <c r="Y18" s="6"/>
    </row>
    <row r="19" spans="1:25" ht="12.75">
      <c r="A19" s="10">
        <v>2120</v>
      </c>
      <c r="B19" s="10" t="s">
        <v>191</v>
      </c>
      <c r="C19" s="10" t="s">
        <v>199</v>
      </c>
      <c r="D19" s="10" t="s">
        <v>190</v>
      </c>
      <c r="E19" s="11" t="s">
        <v>361</v>
      </c>
      <c r="F19" s="15">
        <f t="shared" ref="F19:N19" si="6">SUM(F21:F22)</f>
        <v>0</v>
      </c>
      <c r="G19" s="15">
        <f t="shared" si="6"/>
        <v>0</v>
      </c>
      <c r="H19" s="15">
        <f t="shared" si="6"/>
        <v>0</v>
      </c>
      <c r="I19" s="15">
        <f t="shared" si="6"/>
        <v>0</v>
      </c>
      <c r="J19" s="15">
        <f t="shared" si="6"/>
        <v>0</v>
      </c>
      <c r="K19" s="15">
        <f t="shared" si="6"/>
        <v>0</v>
      </c>
      <c r="L19" s="15">
        <f t="shared" si="6"/>
        <v>0</v>
      </c>
      <c r="M19" s="15">
        <f t="shared" si="6"/>
        <v>0</v>
      </c>
      <c r="N19" s="15">
        <f t="shared" si="6"/>
        <v>0</v>
      </c>
      <c r="O19" s="16">
        <f t="shared" si="2"/>
        <v>0</v>
      </c>
      <c r="P19" s="15">
        <f>SUM(P21:P22)</f>
        <v>0</v>
      </c>
      <c r="Q19" s="15">
        <f>SUM(Q21:Q22)</f>
        <v>0</v>
      </c>
      <c r="R19" s="15">
        <f t="shared" ref="R19:W19" si="7">SUM(R21:R22)</f>
        <v>0</v>
      </c>
      <c r="S19" s="15">
        <f t="shared" si="7"/>
        <v>0</v>
      </c>
      <c r="T19" s="15">
        <f t="shared" si="7"/>
        <v>0</v>
      </c>
      <c r="U19" s="15">
        <f t="shared" si="7"/>
        <v>0</v>
      </c>
      <c r="V19" s="15">
        <f t="shared" si="7"/>
        <v>0</v>
      </c>
      <c r="W19" s="15">
        <f t="shared" si="7"/>
        <v>0</v>
      </c>
      <c r="X19" s="12"/>
      <c r="Y19" s="6"/>
    </row>
    <row r="20" spans="1:25" ht="12.75">
      <c r="A20" s="10"/>
      <c r="B20" s="10"/>
      <c r="C20" s="10"/>
      <c r="D20" s="10"/>
      <c r="E20" s="11" t="s">
        <v>346</v>
      </c>
      <c r="F20" s="17"/>
      <c r="G20" s="17"/>
      <c r="H20" s="17"/>
      <c r="I20" s="17"/>
      <c r="J20" s="17"/>
      <c r="K20" s="17"/>
      <c r="L20" s="17"/>
      <c r="M20" s="17"/>
      <c r="N20" s="17"/>
      <c r="O20" s="16"/>
      <c r="P20" s="17"/>
      <c r="Q20" s="17"/>
      <c r="R20" s="17"/>
      <c r="S20" s="17"/>
      <c r="T20" s="17"/>
      <c r="U20" s="17"/>
      <c r="V20" s="17"/>
      <c r="W20" s="17"/>
      <c r="X20" s="12"/>
      <c r="Y20" s="6"/>
    </row>
    <row r="21" spans="1:25" ht="12.75">
      <c r="A21" s="10">
        <v>2121</v>
      </c>
      <c r="B21" s="10" t="s">
        <v>191</v>
      </c>
      <c r="C21" s="10" t="s">
        <v>199</v>
      </c>
      <c r="D21" s="10" t="s">
        <v>191</v>
      </c>
      <c r="E21" s="11" t="s">
        <v>362</v>
      </c>
      <c r="F21" s="15">
        <f>SUM(G21,H21)</f>
        <v>0</v>
      </c>
      <c r="G21" s="15">
        <f>+'8'!H48</f>
        <v>0</v>
      </c>
      <c r="H21" s="15">
        <f>+'8'!I48</f>
        <v>0</v>
      </c>
      <c r="I21" s="15">
        <f>SUM(J21,K21)</f>
        <v>0</v>
      </c>
      <c r="J21" s="15">
        <f>+'8'!K48</f>
        <v>0</v>
      </c>
      <c r="K21" s="15">
        <f>+'8'!L48</f>
        <v>0</v>
      </c>
      <c r="L21" s="15">
        <f>SUM(M21,N21)</f>
        <v>0</v>
      </c>
      <c r="M21" s="15">
        <f>+'8'!N48</f>
        <v>0</v>
      </c>
      <c r="N21" s="15">
        <f>+'8'!O48</f>
        <v>0</v>
      </c>
      <c r="O21" s="16">
        <f t="shared" si="2"/>
        <v>0</v>
      </c>
      <c r="P21" s="15">
        <f>+'8'!Q48</f>
        <v>0</v>
      </c>
      <c r="Q21" s="15">
        <f>+'8'!R48</f>
        <v>0</v>
      </c>
      <c r="R21" s="15">
        <f>SUM(S21,T21)</f>
        <v>0</v>
      </c>
      <c r="S21" s="15">
        <f>+'8'!T48</f>
        <v>0</v>
      </c>
      <c r="T21" s="15">
        <f>+'8'!U48</f>
        <v>0</v>
      </c>
      <c r="U21" s="15">
        <f>SUM(V21,W21)</f>
        <v>0</v>
      </c>
      <c r="V21" s="15">
        <f>+'8'!W48</f>
        <v>0</v>
      </c>
      <c r="W21" s="15">
        <f>+'8'!X48</f>
        <v>0</v>
      </c>
      <c r="X21" s="12"/>
      <c r="Y21" s="6"/>
    </row>
    <row r="22" spans="1:25" ht="25.5">
      <c r="A22" s="10">
        <v>2122</v>
      </c>
      <c r="B22" s="10" t="s">
        <v>191</v>
      </c>
      <c r="C22" s="10" t="s">
        <v>199</v>
      </c>
      <c r="D22" s="10" t="s">
        <v>199</v>
      </c>
      <c r="E22" s="11" t="s">
        <v>363</v>
      </c>
      <c r="F22" s="15">
        <f>SUM(G22,H22)</f>
        <v>0</v>
      </c>
      <c r="G22" s="15">
        <f>+'8'!H49</f>
        <v>0</v>
      </c>
      <c r="H22" s="15">
        <f>+'8'!I49</f>
        <v>0</v>
      </c>
      <c r="I22" s="15">
        <f>SUM(J22,K22)</f>
        <v>0</v>
      </c>
      <c r="J22" s="15">
        <f>+'8'!K49</f>
        <v>0</v>
      </c>
      <c r="K22" s="15">
        <f>+'8'!L49</f>
        <v>0</v>
      </c>
      <c r="L22" s="15">
        <f>SUM(M22,N22)</f>
        <v>0</v>
      </c>
      <c r="M22" s="15">
        <f>+'8'!N49</f>
        <v>0</v>
      </c>
      <c r="N22" s="15">
        <f>+'8'!O49</f>
        <v>0</v>
      </c>
      <c r="O22" s="16">
        <f t="shared" si="2"/>
        <v>0</v>
      </c>
      <c r="P22" s="15">
        <f>+'8'!Q49</f>
        <v>0</v>
      </c>
      <c r="Q22" s="15">
        <f>+'8'!R49</f>
        <v>0</v>
      </c>
      <c r="R22" s="15">
        <f>SUM(S22,T22)</f>
        <v>0</v>
      </c>
      <c r="S22" s="15">
        <f>+'8'!T49</f>
        <v>0</v>
      </c>
      <c r="T22" s="15">
        <f>+'8'!U49</f>
        <v>0</v>
      </c>
      <c r="U22" s="15">
        <f>SUM(V22,W22)</f>
        <v>0</v>
      </c>
      <c r="V22" s="15">
        <f>+'8'!W49</f>
        <v>0</v>
      </c>
      <c r="W22" s="15">
        <f>+'8'!X49</f>
        <v>0</v>
      </c>
      <c r="X22" s="12"/>
      <c r="Y22" s="6"/>
    </row>
    <row r="23" spans="1:25" ht="12.75">
      <c r="A23" s="10">
        <v>2130</v>
      </c>
      <c r="B23" s="10" t="s">
        <v>191</v>
      </c>
      <c r="C23" s="10" t="s">
        <v>193</v>
      </c>
      <c r="D23" s="10" t="s">
        <v>190</v>
      </c>
      <c r="E23" s="11" t="s">
        <v>364</v>
      </c>
      <c r="F23" s="15">
        <f t="shared" ref="F23:N23" si="8">SUM(F25:F27)</f>
        <v>1963.346</v>
      </c>
      <c r="G23" s="15">
        <f t="shared" si="8"/>
        <v>1963.346</v>
      </c>
      <c r="H23" s="15">
        <f t="shared" si="8"/>
        <v>0</v>
      </c>
      <c r="I23" s="15">
        <f t="shared" si="8"/>
        <v>0</v>
      </c>
      <c r="J23" s="15">
        <f t="shared" si="8"/>
        <v>0</v>
      </c>
      <c r="K23" s="15">
        <f t="shared" si="8"/>
        <v>0</v>
      </c>
      <c r="L23" s="15">
        <f t="shared" si="8"/>
        <v>0</v>
      </c>
      <c r="M23" s="15">
        <f t="shared" si="8"/>
        <v>0</v>
      </c>
      <c r="N23" s="15">
        <f t="shared" si="8"/>
        <v>0</v>
      </c>
      <c r="O23" s="16">
        <f t="shared" si="2"/>
        <v>0</v>
      </c>
      <c r="P23" s="15">
        <f>SUM(P25:P27)</f>
        <v>0</v>
      </c>
      <c r="Q23" s="15">
        <f>SUM(Q25:Q27)</f>
        <v>0</v>
      </c>
      <c r="R23" s="15">
        <f t="shared" ref="R23:W23" si="9">SUM(R25:R27)</f>
        <v>0</v>
      </c>
      <c r="S23" s="15">
        <f t="shared" si="9"/>
        <v>0</v>
      </c>
      <c r="T23" s="15">
        <f t="shared" si="9"/>
        <v>0</v>
      </c>
      <c r="U23" s="15">
        <f t="shared" si="9"/>
        <v>0</v>
      </c>
      <c r="V23" s="15">
        <f t="shared" si="9"/>
        <v>0</v>
      </c>
      <c r="W23" s="15">
        <f t="shared" si="9"/>
        <v>0</v>
      </c>
      <c r="X23" s="12"/>
      <c r="Y23" s="6"/>
    </row>
    <row r="24" spans="1:25" ht="12.75">
      <c r="A24" s="10"/>
      <c r="B24" s="10"/>
      <c r="C24" s="10"/>
      <c r="D24" s="10"/>
      <c r="E24" s="11" t="s">
        <v>346</v>
      </c>
      <c r="F24" s="17"/>
      <c r="G24" s="17"/>
      <c r="H24" s="17"/>
      <c r="I24" s="17"/>
      <c r="J24" s="17"/>
      <c r="K24" s="17"/>
      <c r="L24" s="17"/>
      <c r="M24" s="17"/>
      <c r="N24" s="17"/>
      <c r="O24" s="16"/>
      <c r="P24" s="17"/>
      <c r="Q24" s="17"/>
      <c r="R24" s="17"/>
      <c r="S24" s="17"/>
      <c r="T24" s="17"/>
      <c r="U24" s="17"/>
      <c r="V24" s="17"/>
      <c r="W24" s="17"/>
      <c r="X24" s="12"/>
      <c r="Y24" s="6"/>
    </row>
    <row r="25" spans="1:25" ht="25.5">
      <c r="A25" s="10">
        <v>2131</v>
      </c>
      <c r="B25" s="10" t="s">
        <v>191</v>
      </c>
      <c r="C25" s="10" t="s">
        <v>193</v>
      </c>
      <c r="D25" s="10" t="s">
        <v>191</v>
      </c>
      <c r="E25" s="11" t="s">
        <v>365</v>
      </c>
      <c r="F25" s="15">
        <f>SUM(G25,H25)</f>
        <v>0</v>
      </c>
      <c r="G25" s="15">
        <f>+'8'!H52</f>
        <v>0</v>
      </c>
      <c r="H25" s="15">
        <f>+'8'!I52</f>
        <v>0</v>
      </c>
      <c r="I25" s="15">
        <f>SUM(J25,K25)</f>
        <v>0</v>
      </c>
      <c r="J25" s="15">
        <f>+'8'!K52</f>
        <v>0</v>
      </c>
      <c r="K25" s="15">
        <f>+'8'!L52</f>
        <v>0</v>
      </c>
      <c r="L25" s="15">
        <f>SUM(M25,N25)</f>
        <v>0</v>
      </c>
      <c r="M25" s="15">
        <f>+'8'!N52</f>
        <v>0</v>
      </c>
      <c r="N25" s="15">
        <f>+'8'!O52</f>
        <v>0</v>
      </c>
      <c r="O25" s="16">
        <f t="shared" si="2"/>
        <v>0</v>
      </c>
      <c r="P25" s="15">
        <f>+'8'!Q52</f>
        <v>0</v>
      </c>
      <c r="Q25" s="15">
        <f>+'8'!R52</f>
        <v>0</v>
      </c>
      <c r="R25" s="15">
        <f>SUM(S25,T25)</f>
        <v>0</v>
      </c>
      <c r="S25" s="15">
        <f>+'8'!T52</f>
        <v>0</v>
      </c>
      <c r="T25" s="15">
        <f>+'8'!U52</f>
        <v>0</v>
      </c>
      <c r="U25" s="15">
        <f>SUM(V25,W25)</f>
        <v>0</v>
      </c>
      <c r="V25" s="15">
        <f>+'8'!W52</f>
        <v>0</v>
      </c>
      <c r="W25" s="15">
        <f>+'8'!X52</f>
        <v>0</v>
      </c>
      <c r="X25" s="12"/>
      <c r="Y25" s="6"/>
    </row>
    <row r="26" spans="1:25" ht="25.5">
      <c r="A26" s="10">
        <v>2132</v>
      </c>
      <c r="B26" s="10" t="s">
        <v>191</v>
      </c>
      <c r="C26" s="10" t="s">
        <v>193</v>
      </c>
      <c r="D26" s="10" t="s">
        <v>199</v>
      </c>
      <c r="E26" s="11" t="s">
        <v>366</v>
      </c>
      <c r="F26" s="15">
        <f>SUM(G26,H26)</f>
        <v>0</v>
      </c>
      <c r="G26" s="15">
        <f>+'8'!H53</f>
        <v>0</v>
      </c>
      <c r="H26" s="15">
        <f>+'8'!I53</f>
        <v>0</v>
      </c>
      <c r="I26" s="15">
        <f>SUM(J26,K26)</f>
        <v>0</v>
      </c>
      <c r="J26" s="15">
        <f>+'8'!K53</f>
        <v>0</v>
      </c>
      <c r="K26" s="15">
        <f>+'8'!L53</f>
        <v>0</v>
      </c>
      <c r="L26" s="15">
        <f>SUM(M26,N26)</f>
        <v>0</v>
      </c>
      <c r="M26" s="15">
        <f>+'8'!N53</f>
        <v>0</v>
      </c>
      <c r="N26" s="15">
        <f>+'8'!O53</f>
        <v>0</v>
      </c>
      <c r="O26" s="16">
        <f t="shared" si="2"/>
        <v>0</v>
      </c>
      <c r="P26" s="15">
        <f>+'8'!Q53</f>
        <v>0</v>
      </c>
      <c r="Q26" s="15">
        <f>+'8'!R53</f>
        <v>0</v>
      </c>
      <c r="R26" s="15">
        <f>SUM(S26,T26)</f>
        <v>0</v>
      </c>
      <c r="S26" s="15">
        <f>+'8'!T53</f>
        <v>0</v>
      </c>
      <c r="T26" s="15">
        <f>+'8'!U53</f>
        <v>0</v>
      </c>
      <c r="U26" s="15">
        <f>SUM(V26,W26)</f>
        <v>0</v>
      </c>
      <c r="V26" s="15">
        <f>+'8'!W53</f>
        <v>0</v>
      </c>
      <c r="W26" s="15">
        <f>+'8'!X53</f>
        <v>0</v>
      </c>
      <c r="X26" s="12"/>
      <c r="Y26" s="6"/>
    </row>
    <row r="27" spans="1:25" ht="12.75">
      <c r="A27" s="10">
        <v>2133</v>
      </c>
      <c r="B27" s="10" t="s">
        <v>191</v>
      </c>
      <c r="C27" s="10" t="s">
        <v>193</v>
      </c>
      <c r="D27" s="10" t="s">
        <v>193</v>
      </c>
      <c r="E27" s="11" t="s">
        <v>367</v>
      </c>
      <c r="F27" s="15">
        <f>SUM(G27,H27)</f>
        <v>1963.346</v>
      </c>
      <c r="G27" s="15">
        <f>+'8'!H54</f>
        <v>1963.346</v>
      </c>
      <c r="H27" s="15">
        <f>+'8'!I54</f>
        <v>0</v>
      </c>
      <c r="I27" s="15">
        <f>SUM(J27,K27)</f>
        <v>0</v>
      </c>
      <c r="J27" s="15">
        <f>+'8'!K54</f>
        <v>0</v>
      </c>
      <c r="K27" s="15">
        <f>+'8'!L54</f>
        <v>0</v>
      </c>
      <c r="L27" s="15">
        <f>SUM(M27,N27)</f>
        <v>0</v>
      </c>
      <c r="M27" s="15">
        <f>+'8'!N54</f>
        <v>0</v>
      </c>
      <c r="N27" s="15">
        <f>+'8'!O54</f>
        <v>0</v>
      </c>
      <c r="O27" s="16">
        <f t="shared" si="2"/>
        <v>0</v>
      </c>
      <c r="P27" s="15">
        <f>+'8'!Q54</f>
        <v>0</v>
      </c>
      <c r="Q27" s="15">
        <f>+'8'!R54</f>
        <v>0</v>
      </c>
      <c r="R27" s="15">
        <f>SUM(S27,T27)</f>
        <v>0</v>
      </c>
      <c r="S27" s="15">
        <f>+'8'!T54</f>
        <v>0</v>
      </c>
      <c r="T27" s="15">
        <f>+'8'!U54</f>
        <v>0</v>
      </c>
      <c r="U27" s="15">
        <f>SUM(V27,W27)</f>
        <v>0</v>
      </c>
      <c r="V27" s="15">
        <f>+'8'!W54</f>
        <v>0</v>
      </c>
      <c r="W27" s="15">
        <f>+'8'!X54</f>
        <v>0</v>
      </c>
      <c r="X27" s="12"/>
      <c r="Y27" s="6"/>
    </row>
    <row r="28" spans="1:25" ht="12.75">
      <c r="A28" s="10">
        <v>2140</v>
      </c>
      <c r="B28" s="10" t="s">
        <v>191</v>
      </c>
      <c r="C28" s="10" t="s">
        <v>205</v>
      </c>
      <c r="D28" s="10" t="s">
        <v>190</v>
      </c>
      <c r="E28" s="11" t="s">
        <v>368</v>
      </c>
      <c r="F28" s="15">
        <f t="shared" ref="F28:N28" si="10">SUM(F30)</f>
        <v>0</v>
      </c>
      <c r="G28" s="15">
        <f t="shared" si="10"/>
        <v>0</v>
      </c>
      <c r="H28" s="15">
        <f t="shared" si="10"/>
        <v>0</v>
      </c>
      <c r="I28" s="15">
        <f t="shared" si="10"/>
        <v>0</v>
      </c>
      <c r="J28" s="15">
        <f t="shared" si="10"/>
        <v>0</v>
      </c>
      <c r="K28" s="15">
        <f t="shared" si="10"/>
        <v>0</v>
      </c>
      <c r="L28" s="15">
        <f t="shared" si="10"/>
        <v>0</v>
      </c>
      <c r="M28" s="15">
        <f t="shared" si="10"/>
        <v>0</v>
      </c>
      <c r="N28" s="15">
        <f t="shared" si="10"/>
        <v>0</v>
      </c>
      <c r="O28" s="16">
        <f t="shared" si="2"/>
        <v>0</v>
      </c>
      <c r="P28" s="15">
        <f>SUM(P30)</f>
        <v>0</v>
      </c>
      <c r="Q28" s="15">
        <f>SUM(Q30)</f>
        <v>0</v>
      </c>
      <c r="R28" s="15">
        <f t="shared" ref="R28:W28" si="11">SUM(R30)</f>
        <v>0</v>
      </c>
      <c r="S28" s="15">
        <f t="shared" si="11"/>
        <v>0</v>
      </c>
      <c r="T28" s="15">
        <f t="shared" si="11"/>
        <v>0</v>
      </c>
      <c r="U28" s="15">
        <f t="shared" si="11"/>
        <v>0</v>
      </c>
      <c r="V28" s="15">
        <f t="shared" si="11"/>
        <v>0</v>
      </c>
      <c r="W28" s="15">
        <f t="shared" si="11"/>
        <v>0</v>
      </c>
      <c r="X28" s="12"/>
      <c r="Y28" s="6"/>
    </row>
    <row r="29" spans="1:25" ht="12.75">
      <c r="A29" s="10"/>
      <c r="B29" s="10"/>
      <c r="C29" s="10"/>
      <c r="D29" s="10"/>
      <c r="E29" s="11" t="s">
        <v>346</v>
      </c>
      <c r="F29" s="17"/>
      <c r="G29" s="17"/>
      <c r="H29" s="17"/>
      <c r="I29" s="17"/>
      <c r="J29" s="17"/>
      <c r="K29" s="17"/>
      <c r="L29" s="17"/>
      <c r="M29" s="17"/>
      <c r="N29" s="17"/>
      <c r="O29" s="16"/>
      <c r="P29" s="17"/>
      <c r="Q29" s="17"/>
      <c r="R29" s="17"/>
      <c r="S29" s="17"/>
      <c r="T29" s="17"/>
      <c r="U29" s="17"/>
      <c r="V29" s="17"/>
      <c r="W29" s="17"/>
      <c r="X29" s="12"/>
      <c r="Y29" s="6"/>
    </row>
    <row r="30" spans="1:25" ht="12.75">
      <c r="A30" s="10">
        <v>2141</v>
      </c>
      <c r="B30" s="10" t="s">
        <v>191</v>
      </c>
      <c r="C30" s="10" t="s">
        <v>205</v>
      </c>
      <c r="D30" s="10" t="s">
        <v>191</v>
      </c>
      <c r="E30" s="11" t="s">
        <v>369</v>
      </c>
      <c r="F30" s="15">
        <f>SUM(G30,H30)</f>
        <v>0</v>
      </c>
      <c r="G30" s="15">
        <f>+'8'!H67</f>
        <v>0</v>
      </c>
      <c r="H30" s="15">
        <f>+'8'!I67</f>
        <v>0</v>
      </c>
      <c r="I30" s="15">
        <f>SUM(J30,K30)</f>
        <v>0</v>
      </c>
      <c r="J30" s="15">
        <f>+'8'!K67</f>
        <v>0</v>
      </c>
      <c r="K30" s="15">
        <f>+'8'!L67</f>
        <v>0</v>
      </c>
      <c r="L30" s="15">
        <f>SUM(M30,N30)</f>
        <v>0</v>
      </c>
      <c r="M30" s="15">
        <f>+'8'!N67</f>
        <v>0</v>
      </c>
      <c r="N30" s="15">
        <f>+'8'!O67</f>
        <v>0</v>
      </c>
      <c r="O30" s="16">
        <f t="shared" si="2"/>
        <v>0</v>
      </c>
      <c r="P30" s="15">
        <f>+'8'!Q67</f>
        <v>0</v>
      </c>
      <c r="Q30" s="15">
        <f>+'8'!R67</f>
        <v>0</v>
      </c>
      <c r="R30" s="15">
        <f>SUM(S30,T30)</f>
        <v>0</v>
      </c>
      <c r="S30" s="15">
        <f>+'8'!T67</f>
        <v>0</v>
      </c>
      <c r="T30" s="15">
        <f>+'8'!U67</f>
        <v>0</v>
      </c>
      <c r="U30" s="15">
        <f>SUM(V30,W30)</f>
        <v>0</v>
      </c>
      <c r="V30" s="15">
        <f>+'8'!W67</f>
        <v>0</v>
      </c>
      <c r="W30" s="15">
        <f>+'8'!X67</f>
        <v>0</v>
      </c>
      <c r="X30" s="12"/>
      <c r="Y30" s="6"/>
    </row>
    <row r="31" spans="1:25" ht="25.5">
      <c r="A31" s="10">
        <v>2150</v>
      </c>
      <c r="B31" s="10" t="s">
        <v>191</v>
      </c>
      <c r="C31" s="10" t="s">
        <v>195</v>
      </c>
      <c r="D31" s="10" t="s">
        <v>190</v>
      </c>
      <c r="E31" s="11" t="s">
        <v>370</v>
      </c>
      <c r="F31" s="15">
        <f t="shared" ref="F31:N31" si="12">SUM(F33)</f>
        <v>21330</v>
      </c>
      <c r="G31" s="15">
        <f t="shared" si="12"/>
        <v>3925</v>
      </c>
      <c r="H31" s="15">
        <f t="shared" si="12"/>
        <v>17405</v>
      </c>
      <c r="I31" s="15">
        <f t="shared" si="12"/>
        <v>18910</v>
      </c>
      <c r="J31" s="15">
        <f t="shared" si="12"/>
        <v>6750</v>
      </c>
      <c r="K31" s="15">
        <f t="shared" si="12"/>
        <v>12160</v>
      </c>
      <c r="L31" s="15">
        <f t="shared" si="12"/>
        <v>18910</v>
      </c>
      <c r="M31" s="15">
        <f t="shared" si="12"/>
        <v>6750</v>
      </c>
      <c r="N31" s="15">
        <f t="shared" si="12"/>
        <v>12160</v>
      </c>
      <c r="O31" s="16">
        <f t="shared" si="2"/>
        <v>0</v>
      </c>
      <c r="P31" s="15">
        <f>SUM(P33)</f>
        <v>0</v>
      </c>
      <c r="Q31" s="15">
        <f>SUM(Q33)</f>
        <v>0</v>
      </c>
      <c r="R31" s="15">
        <f t="shared" ref="R31:W31" si="13">SUM(R33)</f>
        <v>18910</v>
      </c>
      <c r="S31" s="15">
        <f t="shared" si="13"/>
        <v>6750</v>
      </c>
      <c r="T31" s="15">
        <f t="shared" si="13"/>
        <v>12160</v>
      </c>
      <c r="U31" s="15">
        <f t="shared" si="13"/>
        <v>18910</v>
      </c>
      <c r="V31" s="15">
        <f t="shared" si="13"/>
        <v>6750</v>
      </c>
      <c r="W31" s="15">
        <f t="shared" si="13"/>
        <v>12160</v>
      </c>
      <c r="X31" s="12"/>
      <c r="Y31" s="6"/>
    </row>
    <row r="32" spans="1:25" ht="12.75">
      <c r="A32" s="10"/>
      <c r="B32" s="10"/>
      <c r="C32" s="10"/>
      <c r="D32" s="10"/>
      <c r="E32" s="11" t="s">
        <v>346</v>
      </c>
      <c r="F32" s="17"/>
      <c r="G32" s="17"/>
      <c r="H32" s="17"/>
      <c r="I32" s="17"/>
      <c r="J32" s="17"/>
      <c r="K32" s="17"/>
      <c r="L32" s="17"/>
      <c r="M32" s="17"/>
      <c r="N32" s="17"/>
      <c r="O32" s="16"/>
      <c r="P32" s="17"/>
      <c r="Q32" s="17"/>
      <c r="R32" s="17"/>
      <c r="S32" s="17"/>
      <c r="T32" s="17"/>
      <c r="U32" s="17"/>
      <c r="V32" s="17"/>
      <c r="W32" s="17"/>
      <c r="X32" s="12"/>
      <c r="Y32" s="6"/>
    </row>
    <row r="33" spans="1:25" ht="25.5">
      <c r="A33" s="10">
        <v>2151</v>
      </c>
      <c r="B33" s="10" t="s">
        <v>191</v>
      </c>
      <c r="C33" s="10" t="s">
        <v>195</v>
      </c>
      <c r="D33" s="10" t="s">
        <v>191</v>
      </c>
      <c r="E33" s="11" t="s">
        <v>371</v>
      </c>
      <c r="F33" s="15">
        <f>SUM(G33,H33)</f>
        <v>21330</v>
      </c>
      <c r="G33" s="15">
        <f>+'8'!H70</f>
        <v>3925</v>
      </c>
      <c r="H33" s="15">
        <f>+'8'!I70</f>
        <v>17405</v>
      </c>
      <c r="I33" s="15">
        <f>SUM(J33,K33)</f>
        <v>18910</v>
      </c>
      <c r="J33" s="15">
        <f>+'8'!K70</f>
        <v>6750</v>
      </c>
      <c r="K33" s="15">
        <f>+'8'!L70</f>
        <v>12160</v>
      </c>
      <c r="L33" s="15">
        <f>SUM(M33,N33)</f>
        <v>18910</v>
      </c>
      <c r="M33" s="15">
        <f>+'8'!N70</f>
        <v>6750</v>
      </c>
      <c r="N33" s="15">
        <f>+'8'!O70</f>
        <v>12160</v>
      </c>
      <c r="O33" s="16">
        <f t="shared" si="2"/>
        <v>0</v>
      </c>
      <c r="P33" s="15">
        <f>+'8'!Q70</f>
        <v>0</v>
      </c>
      <c r="Q33" s="15">
        <f>+'8'!R70</f>
        <v>0</v>
      </c>
      <c r="R33" s="15">
        <f>SUM(S33,T33)</f>
        <v>18910</v>
      </c>
      <c r="S33" s="15">
        <f>+'8'!T70</f>
        <v>6750</v>
      </c>
      <c r="T33" s="15">
        <f>+'8'!U70</f>
        <v>12160</v>
      </c>
      <c r="U33" s="15">
        <f>SUM(V33,W33)</f>
        <v>18910</v>
      </c>
      <c r="V33" s="15">
        <f>+'8'!W70</f>
        <v>6750</v>
      </c>
      <c r="W33" s="15">
        <f>+'8'!X70</f>
        <v>12160</v>
      </c>
      <c r="X33" s="12"/>
      <c r="Y33" s="6"/>
    </row>
    <row r="34" spans="1:25" ht="25.5">
      <c r="A34" s="10">
        <v>2160</v>
      </c>
      <c r="B34" s="10" t="s">
        <v>191</v>
      </c>
      <c r="C34" s="10" t="s">
        <v>196</v>
      </c>
      <c r="D34" s="10" t="s">
        <v>190</v>
      </c>
      <c r="E34" s="11" t="s">
        <v>372</v>
      </c>
      <c r="F34" s="15">
        <f t="shared" ref="F34:N34" si="14">SUM(F36)</f>
        <v>106572.05900000001</v>
      </c>
      <c r="G34" s="15">
        <f t="shared" si="14"/>
        <v>106572.05900000001</v>
      </c>
      <c r="H34" s="15">
        <f t="shared" si="14"/>
        <v>0</v>
      </c>
      <c r="I34" s="15">
        <f t="shared" si="14"/>
        <v>125000</v>
      </c>
      <c r="J34" s="15">
        <f t="shared" si="14"/>
        <v>125000</v>
      </c>
      <c r="K34" s="15">
        <f t="shared" si="14"/>
        <v>0</v>
      </c>
      <c r="L34" s="15">
        <f t="shared" si="14"/>
        <v>115000</v>
      </c>
      <c r="M34" s="15">
        <f t="shared" si="14"/>
        <v>115000</v>
      </c>
      <c r="N34" s="15">
        <f t="shared" si="14"/>
        <v>0</v>
      </c>
      <c r="O34" s="16">
        <f t="shared" si="2"/>
        <v>-10000</v>
      </c>
      <c r="P34" s="15">
        <f>SUM(P36)</f>
        <v>34000</v>
      </c>
      <c r="Q34" s="15">
        <f>SUM(Q36)</f>
        <v>0</v>
      </c>
      <c r="R34" s="15">
        <f t="shared" ref="R34:W34" si="15">SUM(R36)</f>
        <v>120000</v>
      </c>
      <c r="S34" s="15">
        <f t="shared" si="15"/>
        <v>120000</v>
      </c>
      <c r="T34" s="15">
        <f t="shared" si="15"/>
        <v>0</v>
      </c>
      <c r="U34" s="15">
        <f t="shared" si="15"/>
        <v>125000</v>
      </c>
      <c r="V34" s="15">
        <f t="shared" si="15"/>
        <v>125000</v>
      </c>
      <c r="W34" s="15">
        <f t="shared" si="15"/>
        <v>0</v>
      </c>
      <c r="X34" s="12"/>
      <c r="Y34" s="6"/>
    </row>
    <row r="35" spans="1:25" ht="12.75">
      <c r="A35" s="10"/>
      <c r="B35" s="10"/>
      <c r="C35" s="10"/>
      <c r="D35" s="10"/>
      <c r="E35" s="11" t="s">
        <v>346</v>
      </c>
      <c r="F35" s="17"/>
      <c r="G35" s="17"/>
      <c r="H35" s="17"/>
      <c r="I35" s="17"/>
      <c r="J35" s="17"/>
      <c r="K35" s="17"/>
      <c r="L35" s="17"/>
      <c r="M35" s="17"/>
      <c r="N35" s="17"/>
      <c r="O35" s="16"/>
      <c r="P35" s="17"/>
      <c r="Q35" s="17"/>
      <c r="R35" s="17"/>
      <c r="S35" s="17"/>
      <c r="T35" s="17"/>
      <c r="U35" s="17"/>
      <c r="V35" s="17"/>
      <c r="W35" s="17"/>
      <c r="X35" s="12"/>
      <c r="Y35" s="6"/>
    </row>
    <row r="36" spans="1:25" ht="25.5">
      <c r="A36" s="10">
        <v>2161</v>
      </c>
      <c r="B36" s="10" t="s">
        <v>191</v>
      </c>
      <c r="C36" s="10" t="s">
        <v>196</v>
      </c>
      <c r="D36" s="10" t="s">
        <v>191</v>
      </c>
      <c r="E36" s="11" t="s">
        <v>373</v>
      </c>
      <c r="F36" s="15">
        <f>SUM(G36,H36)</f>
        <v>106572.05900000001</v>
      </c>
      <c r="G36" s="15">
        <f>+'8'!H75</f>
        <v>106572.05900000001</v>
      </c>
      <c r="H36" s="15">
        <f>+'8'!I75</f>
        <v>0</v>
      </c>
      <c r="I36" s="15">
        <f>SUM(J36,K36)</f>
        <v>125000</v>
      </c>
      <c r="J36" s="15">
        <f>+'8'!K75</f>
        <v>125000</v>
      </c>
      <c r="K36" s="15">
        <f>+'8'!L75</f>
        <v>0</v>
      </c>
      <c r="L36" s="15">
        <f>SUM(M36,N36)</f>
        <v>115000</v>
      </c>
      <c r="M36" s="15">
        <f>+'8'!N75</f>
        <v>115000</v>
      </c>
      <c r="N36" s="15">
        <f>+'8'!O75</f>
        <v>0</v>
      </c>
      <c r="O36" s="16">
        <f t="shared" si="2"/>
        <v>-10000</v>
      </c>
      <c r="P36" s="15">
        <f>+'8'!Q75</f>
        <v>34000</v>
      </c>
      <c r="Q36" s="15">
        <f>+'8'!R75</f>
        <v>0</v>
      </c>
      <c r="R36" s="15">
        <f>SUM(S36,T36)</f>
        <v>120000</v>
      </c>
      <c r="S36" s="15">
        <f>+'8'!T75</f>
        <v>120000</v>
      </c>
      <c r="T36" s="15">
        <f>+'8'!U75</f>
        <v>0</v>
      </c>
      <c r="U36" s="15">
        <f>SUM(V36,W36)</f>
        <v>125000</v>
      </c>
      <c r="V36" s="15">
        <f>+'8'!W75</f>
        <v>125000</v>
      </c>
      <c r="W36" s="15">
        <f>+'8'!X75</f>
        <v>0</v>
      </c>
      <c r="X36" s="12"/>
      <c r="Y36" s="6"/>
    </row>
    <row r="37" spans="1:25" ht="12.75">
      <c r="A37" s="10">
        <v>2170</v>
      </c>
      <c r="B37" s="10" t="s">
        <v>191</v>
      </c>
      <c r="C37" s="10" t="s">
        <v>209</v>
      </c>
      <c r="D37" s="10" t="s">
        <v>190</v>
      </c>
      <c r="E37" s="11" t="s">
        <v>374</v>
      </c>
      <c r="F37" s="15">
        <f t="shared" ref="F37:N37" si="16">SUM(F39)</f>
        <v>0</v>
      </c>
      <c r="G37" s="15">
        <f t="shared" si="16"/>
        <v>0</v>
      </c>
      <c r="H37" s="15">
        <f t="shared" si="16"/>
        <v>0</v>
      </c>
      <c r="I37" s="15">
        <f t="shared" si="16"/>
        <v>0</v>
      </c>
      <c r="J37" s="15">
        <f t="shared" si="16"/>
        <v>0</v>
      </c>
      <c r="K37" s="15">
        <f t="shared" si="16"/>
        <v>0</v>
      </c>
      <c r="L37" s="15">
        <f t="shared" si="16"/>
        <v>0</v>
      </c>
      <c r="M37" s="15">
        <f t="shared" si="16"/>
        <v>0</v>
      </c>
      <c r="N37" s="15">
        <f t="shared" si="16"/>
        <v>0</v>
      </c>
      <c r="O37" s="16">
        <f t="shared" si="2"/>
        <v>0</v>
      </c>
      <c r="P37" s="15">
        <f>SUM(P39)</f>
        <v>0</v>
      </c>
      <c r="Q37" s="15">
        <f>SUM(Q39)</f>
        <v>0</v>
      </c>
      <c r="R37" s="15">
        <f t="shared" ref="R37:W37" si="17">SUM(R39)</f>
        <v>0</v>
      </c>
      <c r="S37" s="15">
        <f t="shared" si="17"/>
        <v>0</v>
      </c>
      <c r="T37" s="15">
        <f t="shared" si="17"/>
        <v>0</v>
      </c>
      <c r="U37" s="15">
        <f t="shared" si="17"/>
        <v>0</v>
      </c>
      <c r="V37" s="15">
        <f t="shared" si="17"/>
        <v>0</v>
      </c>
      <c r="W37" s="15">
        <f t="shared" si="17"/>
        <v>0</v>
      </c>
      <c r="X37" s="12"/>
      <c r="Y37" s="6"/>
    </row>
    <row r="38" spans="1:25" ht="12.75">
      <c r="A38" s="10"/>
      <c r="B38" s="10"/>
      <c r="C38" s="10"/>
      <c r="D38" s="10"/>
      <c r="E38" s="11" t="s">
        <v>346</v>
      </c>
      <c r="F38" s="17"/>
      <c r="G38" s="17"/>
      <c r="H38" s="17"/>
      <c r="I38" s="17"/>
      <c r="J38" s="17"/>
      <c r="K38" s="17"/>
      <c r="L38" s="17"/>
      <c r="M38" s="17"/>
      <c r="N38" s="17"/>
      <c r="O38" s="16"/>
      <c r="P38" s="17"/>
      <c r="Q38" s="17"/>
      <c r="R38" s="17"/>
      <c r="S38" s="17"/>
      <c r="T38" s="17"/>
      <c r="U38" s="17"/>
      <c r="V38" s="17"/>
      <c r="W38" s="17"/>
      <c r="X38" s="12"/>
      <c r="Y38" s="6"/>
    </row>
    <row r="39" spans="1:25" ht="12.75">
      <c r="A39" s="10">
        <v>2171</v>
      </c>
      <c r="B39" s="10" t="s">
        <v>191</v>
      </c>
      <c r="C39" s="10" t="s">
        <v>209</v>
      </c>
      <c r="D39" s="10" t="s">
        <v>191</v>
      </c>
      <c r="E39" s="11" t="s">
        <v>374</v>
      </c>
      <c r="F39" s="15">
        <f>SUM(G39,H39)</f>
        <v>0</v>
      </c>
      <c r="G39" s="15">
        <f>+'8'!H96</f>
        <v>0</v>
      </c>
      <c r="H39" s="15">
        <f>+'8'!I96</f>
        <v>0</v>
      </c>
      <c r="I39" s="15">
        <f>SUM(J39,K39)</f>
        <v>0</v>
      </c>
      <c r="J39" s="15">
        <f>+'8'!K96</f>
        <v>0</v>
      </c>
      <c r="K39" s="15">
        <f>+'8'!L96</f>
        <v>0</v>
      </c>
      <c r="L39" s="15">
        <f>SUM(M39,N39)</f>
        <v>0</v>
      </c>
      <c r="M39" s="15">
        <f>+'8'!N96</f>
        <v>0</v>
      </c>
      <c r="N39" s="15">
        <f>+'8'!O96</f>
        <v>0</v>
      </c>
      <c r="O39" s="16">
        <f t="shared" si="2"/>
        <v>0</v>
      </c>
      <c r="P39" s="15">
        <f>+'8'!Q96</f>
        <v>0</v>
      </c>
      <c r="Q39" s="15">
        <f>+'8'!R96</f>
        <v>0</v>
      </c>
      <c r="R39" s="15">
        <f>SUM(S39,T39)</f>
        <v>0</v>
      </c>
      <c r="S39" s="15">
        <f>+'8'!T96</f>
        <v>0</v>
      </c>
      <c r="T39" s="15">
        <f>+'8'!U96</f>
        <v>0</v>
      </c>
      <c r="U39" s="15">
        <f>SUM(V39,W39)</f>
        <v>0</v>
      </c>
      <c r="V39" s="15">
        <f>+'8'!W96</f>
        <v>0</v>
      </c>
      <c r="W39" s="15">
        <f>+'8'!X96</f>
        <v>0</v>
      </c>
      <c r="X39" s="12"/>
      <c r="Y39" s="6"/>
    </row>
    <row r="40" spans="1:25" ht="25.5">
      <c r="A40" s="10">
        <v>2180</v>
      </c>
      <c r="B40" s="10" t="s">
        <v>191</v>
      </c>
      <c r="C40" s="10" t="s">
        <v>376</v>
      </c>
      <c r="D40" s="10" t="s">
        <v>190</v>
      </c>
      <c r="E40" s="11" t="s">
        <v>375</v>
      </c>
      <c r="F40" s="15">
        <f t="shared" ref="F40:N40" si="18">SUM(F42)</f>
        <v>0</v>
      </c>
      <c r="G40" s="15">
        <f t="shared" si="18"/>
        <v>0</v>
      </c>
      <c r="H40" s="15">
        <f t="shared" si="18"/>
        <v>0</v>
      </c>
      <c r="I40" s="15">
        <f t="shared" si="18"/>
        <v>0</v>
      </c>
      <c r="J40" s="15">
        <f t="shared" si="18"/>
        <v>0</v>
      </c>
      <c r="K40" s="15">
        <f t="shared" si="18"/>
        <v>0</v>
      </c>
      <c r="L40" s="15">
        <f t="shared" si="18"/>
        <v>0</v>
      </c>
      <c r="M40" s="15">
        <f t="shared" si="18"/>
        <v>0</v>
      </c>
      <c r="N40" s="15">
        <f t="shared" si="18"/>
        <v>0</v>
      </c>
      <c r="O40" s="16">
        <f t="shared" si="2"/>
        <v>0</v>
      </c>
      <c r="P40" s="15">
        <f>SUM(P42)</f>
        <v>0</v>
      </c>
      <c r="Q40" s="15">
        <f>SUM(Q42)</f>
        <v>0</v>
      </c>
      <c r="R40" s="15">
        <f t="shared" ref="R40:W40" si="19">SUM(R42)</f>
        <v>0</v>
      </c>
      <c r="S40" s="15">
        <f t="shared" si="19"/>
        <v>0</v>
      </c>
      <c r="T40" s="15">
        <f t="shared" si="19"/>
        <v>0</v>
      </c>
      <c r="U40" s="15">
        <f t="shared" si="19"/>
        <v>0</v>
      </c>
      <c r="V40" s="15">
        <f t="shared" si="19"/>
        <v>0</v>
      </c>
      <c r="W40" s="15">
        <f t="shared" si="19"/>
        <v>0</v>
      </c>
      <c r="X40" s="12"/>
      <c r="Y40" s="6"/>
    </row>
    <row r="41" spans="1:25" ht="12.75">
      <c r="A41" s="10"/>
      <c r="B41" s="10"/>
      <c r="C41" s="10"/>
      <c r="D41" s="10"/>
      <c r="E41" s="11" t="s">
        <v>346</v>
      </c>
      <c r="F41" s="17"/>
      <c r="G41" s="17"/>
      <c r="H41" s="17"/>
      <c r="I41" s="17"/>
      <c r="J41" s="17"/>
      <c r="K41" s="17"/>
      <c r="L41" s="17"/>
      <c r="M41" s="17"/>
      <c r="N41" s="17"/>
      <c r="O41" s="16"/>
      <c r="P41" s="17"/>
      <c r="Q41" s="17"/>
      <c r="R41" s="17"/>
      <c r="S41" s="17"/>
      <c r="T41" s="17"/>
      <c r="U41" s="17"/>
      <c r="V41" s="17"/>
      <c r="W41" s="17"/>
      <c r="X41" s="12"/>
      <c r="Y41" s="6"/>
    </row>
    <row r="42" spans="1:25" ht="25.5">
      <c r="A42" s="10">
        <v>2181</v>
      </c>
      <c r="B42" s="10" t="s">
        <v>191</v>
      </c>
      <c r="C42" s="10" t="s">
        <v>376</v>
      </c>
      <c r="D42" s="10" t="s">
        <v>191</v>
      </c>
      <c r="E42" s="11" t="s">
        <v>375</v>
      </c>
      <c r="F42" s="15">
        <f t="shared" ref="F42:N42" si="20">SUM(F44:F45)</f>
        <v>0</v>
      </c>
      <c r="G42" s="15">
        <f>+'8'!H99</f>
        <v>0</v>
      </c>
      <c r="H42" s="15">
        <f>SUM(H44:H45)</f>
        <v>0</v>
      </c>
      <c r="I42" s="15">
        <f t="shared" si="20"/>
        <v>0</v>
      </c>
      <c r="J42" s="15">
        <f>+'8'!K99</f>
        <v>0</v>
      </c>
      <c r="K42" s="15">
        <f>SUM(K44:K45)</f>
        <v>0</v>
      </c>
      <c r="L42" s="15">
        <f t="shared" si="20"/>
        <v>0</v>
      </c>
      <c r="M42" s="15">
        <f>+'8'!N99</f>
        <v>0</v>
      </c>
      <c r="N42" s="15">
        <f t="shared" si="20"/>
        <v>0</v>
      </c>
      <c r="O42" s="16">
        <f t="shared" si="2"/>
        <v>0</v>
      </c>
      <c r="P42" s="15">
        <f>+'8'!Q99</f>
        <v>0</v>
      </c>
      <c r="Q42" s="15">
        <f>SUM(Q44:Q45)</f>
        <v>0</v>
      </c>
      <c r="R42" s="15">
        <f>SUM(R44:R45)</f>
        <v>0</v>
      </c>
      <c r="S42" s="15">
        <f>+'8'!T99</f>
        <v>0</v>
      </c>
      <c r="T42" s="15">
        <f>SUM(T44:T45)</f>
        <v>0</v>
      </c>
      <c r="U42" s="15">
        <f>SUM(U44:U45)</f>
        <v>0</v>
      </c>
      <c r="V42" s="15">
        <f>+'8'!W99</f>
        <v>0</v>
      </c>
      <c r="W42" s="15">
        <f>SUM(W44:W45)</f>
        <v>0</v>
      </c>
      <c r="X42" s="12"/>
      <c r="Y42" s="6"/>
    </row>
    <row r="43" spans="1:25" ht="12.75">
      <c r="A43" s="10"/>
      <c r="B43" s="10"/>
      <c r="C43" s="10"/>
      <c r="D43" s="10"/>
      <c r="E43" s="11" t="s">
        <v>346</v>
      </c>
      <c r="F43" s="17"/>
      <c r="G43" s="17"/>
      <c r="H43" s="17"/>
      <c r="I43" s="17"/>
      <c r="J43" s="17"/>
      <c r="K43" s="17"/>
      <c r="L43" s="17"/>
      <c r="M43" s="17"/>
      <c r="N43" s="17"/>
      <c r="O43" s="16"/>
      <c r="P43" s="17"/>
      <c r="Q43" s="17"/>
      <c r="R43" s="17"/>
      <c r="S43" s="17"/>
      <c r="T43" s="17"/>
      <c r="U43" s="17"/>
      <c r="V43" s="17"/>
      <c r="W43" s="17"/>
      <c r="X43" s="12"/>
      <c r="Y43" s="6"/>
    </row>
    <row r="44" spans="1:25" ht="12.75">
      <c r="A44" s="10">
        <v>2182</v>
      </c>
      <c r="B44" s="10" t="s">
        <v>191</v>
      </c>
      <c r="C44" s="10" t="s">
        <v>376</v>
      </c>
      <c r="D44" s="10" t="s">
        <v>191</v>
      </c>
      <c r="E44" s="11" t="s">
        <v>377</v>
      </c>
      <c r="F44" s="15">
        <f>SUM(G44,H44)</f>
        <v>0</v>
      </c>
      <c r="G44" s="15">
        <f>+'8'!H101</f>
        <v>0</v>
      </c>
      <c r="H44" s="15">
        <f>+'8'!I101</f>
        <v>0</v>
      </c>
      <c r="I44" s="15">
        <f>SUM(J44,K44)</f>
        <v>0</v>
      </c>
      <c r="J44" s="15">
        <f>+'8'!K101</f>
        <v>0</v>
      </c>
      <c r="K44" s="15">
        <f>+'8'!L101</f>
        <v>0</v>
      </c>
      <c r="L44" s="15">
        <f>SUM(M44,N44)</f>
        <v>0</v>
      </c>
      <c r="M44" s="15">
        <f>+'8'!N101</f>
        <v>0</v>
      </c>
      <c r="N44" s="15">
        <f>+'8'!O101</f>
        <v>0</v>
      </c>
      <c r="O44" s="16">
        <f t="shared" si="2"/>
        <v>0</v>
      </c>
      <c r="P44" s="15">
        <f>+'8'!Q101</f>
        <v>0</v>
      </c>
      <c r="Q44" s="15">
        <f>+'8'!R101</f>
        <v>0</v>
      </c>
      <c r="R44" s="15">
        <f>SUM(S44,T44)</f>
        <v>0</v>
      </c>
      <c r="S44" s="15">
        <f>+'8'!T101</f>
        <v>0</v>
      </c>
      <c r="T44" s="15">
        <f>+'8'!U101</f>
        <v>0</v>
      </c>
      <c r="U44" s="15">
        <f>SUM(V44,W44)</f>
        <v>0</v>
      </c>
      <c r="V44" s="15">
        <f>+'8'!W101</f>
        <v>0</v>
      </c>
      <c r="W44" s="15">
        <f>+'8'!X101</f>
        <v>0</v>
      </c>
      <c r="X44" s="12"/>
      <c r="Y44" s="6"/>
    </row>
    <row r="45" spans="1:25" ht="12.75">
      <c r="A45" s="10">
        <v>2183</v>
      </c>
      <c r="B45" s="10" t="s">
        <v>191</v>
      </c>
      <c r="C45" s="10" t="s">
        <v>376</v>
      </c>
      <c r="D45" s="10" t="s">
        <v>191</v>
      </c>
      <c r="E45" s="11" t="s">
        <v>378</v>
      </c>
      <c r="F45" s="15">
        <f>SUM(G45,H45)</f>
        <v>0</v>
      </c>
      <c r="G45" s="15">
        <f>+'8'!H103</f>
        <v>0</v>
      </c>
      <c r="H45" s="15">
        <f>+'8'!I103</f>
        <v>0</v>
      </c>
      <c r="I45" s="15">
        <f>SUM(J45,K45)</f>
        <v>0</v>
      </c>
      <c r="J45" s="15">
        <f>+'8'!K103</f>
        <v>0</v>
      </c>
      <c r="K45" s="15">
        <f>+'8'!L103</f>
        <v>0</v>
      </c>
      <c r="L45" s="15">
        <f>SUM(M45,N45)</f>
        <v>0</v>
      </c>
      <c r="M45" s="15">
        <f>+'8'!N103</f>
        <v>0</v>
      </c>
      <c r="N45" s="15">
        <f>+'8'!O103</f>
        <v>0</v>
      </c>
      <c r="O45" s="16">
        <f t="shared" si="2"/>
        <v>0</v>
      </c>
      <c r="P45" s="15">
        <f>+'8'!Q103</f>
        <v>0</v>
      </c>
      <c r="Q45" s="15">
        <f>+'8'!R103</f>
        <v>0</v>
      </c>
      <c r="R45" s="15">
        <f>SUM(S45,T45)</f>
        <v>0</v>
      </c>
      <c r="S45" s="15">
        <f>+'8'!T103</f>
        <v>0</v>
      </c>
      <c r="T45" s="15">
        <f>+'8'!U103</f>
        <v>0</v>
      </c>
      <c r="U45" s="15">
        <f>SUM(V45,W45)</f>
        <v>0</v>
      </c>
      <c r="V45" s="15">
        <f>+'8'!W103</f>
        <v>0</v>
      </c>
      <c r="W45" s="15">
        <f>+'8'!X103</f>
        <v>0</v>
      </c>
      <c r="X45" s="12"/>
      <c r="Y45" s="6"/>
    </row>
    <row r="46" spans="1:25" ht="25.5">
      <c r="A46" s="10">
        <v>2200</v>
      </c>
      <c r="B46" s="10" t="s">
        <v>199</v>
      </c>
      <c r="C46" s="10" t="s">
        <v>190</v>
      </c>
      <c r="D46" s="10" t="s">
        <v>190</v>
      </c>
      <c r="E46" s="11" t="s">
        <v>379</v>
      </c>
      <c r="F46" s="15">
        <f t="shared" ref="F46:N46" si="21">SUM(F48,F51,F54,F57,F60)</f>
        <v>800</v>
      </c>
      <c r="G46" s="15">
        <f t="shared" si="21"/>
        <v>800</v>
      </c>
      <c r="H46" s="15">
        <f t="shared" si="21"/>
        <v>0</v>
      </c>
      <c r="I46" s="15">
        <f t="shared" si="21"/>
        <v>2400</v>
      </c>
      <c r="J46" s="15">
        <f t="shared" si="21"/>
        <v>2400</v>
      </c>
      <c r="K46" s="15">
        <f t="shared" si="21"/>
        <v>0</v>
      </c>
      <c r="L46" s="15">
        <f t="shared" si="21"/>
        <v>2400</v>
      </c>
      <c r="M46" s="15">
        <f t="shared" si="21"/>
        <v>2400</v>
      </c>
      <c r="N46" s="15">
        <f t="shared" si="21"/>
        <v>0</v>
      </c>
      <c r="O46" s="16">
        <f t="shared" si="2"/>
        <v>0</v>
      </c>
      <c r="P46" s="15">
        <f>SUM(P48,P51,P54,P57,P60)</f>
        <v>0</v>
      </c>
      <c r="Q46" s="15">
        <f>SUM(Q48,Q51,Q54,Q57,Q60)</f>
        <v>0</v>
      </c>
      <c r="R46" s="15">
        <f t="shared" ref="R46:W46" si="22">SUM(R48,R51,R54,R57,R60)</f>
        <v>2400</v>
      </c>
      <c r="S46" s="15">
        <f t="shared" si="22"/>
        <v>2400</v>
      </c>
      <c r="T46" s="15">
        <f t="shared" si="22"/>
        <v>0</v>
      </c>
      <c r="U46" s="15">
        <f t="shared" si="22"/>
        <v>2400</v>
      </c>
      <c r="V46" s="15">
        <f t="shared" si="22"/>
        <v>2400</v>
      </c>
      <c r="W46" s="15">
        <f t="shared" si="22"/>
        <v>0</v>
      </c>
      <c r="X46" s="12"/>
      <c r="Y46" s="6"/>
    </row>
    <row r="47" spans="1:25" ht="12.75">
      <c r="A47" s="10"/>
      <c r="B47" s="10"/>
      <c r="C47" s="10"/>
      <c r="D47" s="10"/>
      <c r="E47" s="11" t="s">
        <v>356</v>
      </c>
      <c r="F47" s="17"/>
      <c r="G47" s="17"/>
      <c r="H47" s="17"/>
      <c r="I47" s="17"/>
      <c r="J47" s="17"/>
      <c r="K47" s="17"/>
      <c r="L47" s="17"/>
      <c r="M47" s="17"/>
      <c r="N47" s="17"/>
      <c r="O47" s="16"/>
      <c r="P47" s="17"/>
      <c r="Q47" s="17"/>
      <c r="R47" s="17"/>
      <c r="S47" s="17"/>
      <c r="T47" s="17"/>
      <c r="U47" s="17"/>
      <c r="V47" s="17"/>
      <c r="W47" s="17"/>
      <c r="X47" s="12"/>
      <c r="Y47" s="6"/>
    </row>
    <row r="48" spans="1:25" ht="12.75">
      <c r="A48" s="10">
        <v>2210</v>
      </c>
      <c r="B48" s="10" t="s">
        <v>199</v>
      </c>
      <c r="C48" s="10" t="s">
        <v>191</v>
      </c>
      <c r="D48" s="10" t="s">
        <v>190</v>
      </c>
      <c r="E48" s="11" t="s">
        <v>380</v>
      </c>
      <c r="F48" s="15">
        <f t="shared" ref="F48:N48" si="23">SUM(F50)</f>
        <v>0</v>
      </c>
      <c r="G48" s="15">
        <f t="shared" si="23"/>
        <v>0</v>
      </c>
      <c r="H48" s="15">
        <f t="shared" si="23"/>
        <v>0</v>
      </c>
      <c r="I48" s="15">
        <f t="shared" si="23"/>
        <v>0</v>
      </c>
      <c r="J48" s="15">
        <f t="shared" si="23"/>
        <v>0</v>
      </c>
      <c r="K48" s="15">
        <f t="shared" si="23"/>
        <v>0</v>
      </c>
      <c r="L48" s="15">
        <f t="shared" si="23"/>
        <v>0</v>
      </c>
      <c r="M48" s="15">
        <f t="shared" si="23"/>
        <v>0</v>
      </c>
      <c r="N48" s="15">
        <f t="shared" si="23"/>
        <v>0</v>
      </c>
      <c r="O48" s="16">
        <f t="shared" si="2"/>
        <v>0</v>
      </c>
      <c r="P48" s="15">
        <f>SUM(P50)</f>
        <v>0</v>
      </c>
      <c r="Q48" s="15">
        <f>SUM(Q50)</f>
        <v>0</v>
      </c>
      <c r="R48" s="15">
        <f t="shared" ref="R48:W48" si="24">SUM(R50)</f>
        <v>0</v>
      </c>
      <c r="S48" s="15">
        <f t="shared" si="24"/>
        <v>0</v>
      </c>
      <c r="T48" s="15">
        <f t="shared" si="24"/>
        <v>0</v>
      </c>
      <c r="U48" s="15">
        <f t="shared" si="24"/>
        <v>0</v>
      </c>
      <c r="V48" s="15">
        <f t="shared" si="24"/>
        <v>0</v>
      </c>
      <c r="W48" s="15">
        <f t="shared" si="24"/>
        <v>0</v>
      </c>
      <c r="X48" s="12"/>
      <c r="Y48" s="6"/>
    </row>
    <row r="49" spans="1:25" ht="12.75">
      <c r="A49" s="10"/>
      <c r="B49" s="10"/>
      <c r="C49" s="10"/>
      <c r="D49" s="10"/>
      <c r="E49" s="11" t="s">
        <v>346</v>
      </c>
      <c r="F49" s="17"/>
      <c r="G49" s="17"/>
      <c r="H49" s="17"/>
      <c r="I49" s="17"/>
      <c r="J49" s="17"/>
      <c r="K49" s="17"/>
      <c r="L49" s="17"/>
      <c r="M49" s="17"/>
      <c r="N49" s="17"/>
      <c r="O49" s="16"/>
      <c r="P49" s="17"/>
      <c r="Q49" s="17"/>
      <c r="R49" s="17"/>
      <c r="S49" s="17"/>
      <c r="T49" s="17"/>
      <c r="U49" s="17"/>
      <c r="V49" s="17"/>
      <c r="W49" s="17"/>
      <c r="X49" s="12"/>
      <c r="Y49" s="6"/>
    </row>
    <row r="50" spans="1:25" ht="12.75">
      <c r="A50" s="10">
        <v>2211</v>
      </c>
      <c r="B50" s="10" t="s">
        <v>199</v>
      </c>
      <c r="C50" s="10" t="s">
        <v>191</v>
      </c>
      <c r="D50" s="10" t="s">
        <v>191</v>
      </c>
      <c r="E50" s="11" t="s">
        <v>381</v>
      </c>
      <c r="F50" s="15">
        <f>SUM(G50,H50)</f>
        <v>0</v>
      </c>
      <c r="G50" s="15">
        <f>+'8'!H109</f>
        <v>0</v>
      </c>
      <c r="H50" s="15">
        <f>+'8'!I109</f>
        <v>0</v>
      </c>
      <c r="I50" s="15">
        <f>SUM(J50,K50)</f>
        <v>0</v>
      </c>
      <c r="J50" s="15">
        <f>+'8'!K109</f>
        <v>0</v>
      </c>
      <c r="K50" s="15">
        <f>+'8'!L109</f>
        <v>0</v>
      </c>
      <c r="L50" s="15">
        <f>SUM(M50,N50)</f>
        <v>0</v>
      </c>
      <c r="M50" s="15">
        <f>+'8'!N109</f>
        <v>0</v>
      </c>
      <c r="N50" s="15">
        <f>+'8'!O109</f>
        <v>0</v>
      </c>
      <c r="O50" s="16">
        <f t="shared" si="2"/>
        <v>0</v>
      </c>
      <c r="P50" s="15">
        <f>+'8'!Q109</f>
        <v>0</v>
      </c>
      <c r="Q50" s="15">
        <f>+'8'!R109</f>
        <v>0</v>
      </c>
      <c r="R50" s="15">
        <f>SUM(S50,T50)</f>
        <v>0</v>
      </c>
      <c r="S50" s="15">
        <f>+'8'!T109</f>
        <v>0</v>
      </c>
      <c r="T50" s="15">
        <f>+'8'!U109</f>
        <v>0</v>
      </c>
      <c r="U50" s="15">
        <f>SUM(V50,W50)</f>
        <v>0</v>
      </c>
      <c r="V50" s="15">
        <f>+'8'!W109</f>
        <v>0</v>
      </c>
      <c r="W50" s="15">
        <f>+'8'!X109</f>
        <v>0</v>
      </c>
      <c r="X50" s="12"/>
      <c r="Y50" s="6"/>
    </row>
    <row r="51" spans="1:25" ht="12.75">
      <c r="A51" s="10">
        <v>2220</v>
      </c>
      <c r="B51" s="10" t="s">
        <v>199</v>
      </c>
      <c r="C51" s="10" t="s">
        <v>199</v>
      </c>
      <c r="D51" s="10" t="s">
        <v>190</v>
      </c>
      <c r="E51" s="11" t="s">
        <v>382</v>
      </c>
      <c r="F51" s="15">
        <f t="shared" ref="F51:N51" si="25">SUM(F53)</f>
        <v>0</v>
      </c>
      <c r="G51" s="15">
        <f t="shared" si="25"/>
        <v>0</v>
      </c>
      <c r="H51" s="15">
        <f t="shared" si="25"/>
        <v>0</v>
      </c>
      <c r="I51" s="15">
        <f t="shared" si="25"/>
        <v>0</v>
      </c>
      <c r="J51" s="15">
        <f t="shared" si="25"/>
        <v>0</v>
      </c>
      <c r="K51" s="15">
        <f t="shared" si="25"/>
        <v>0</v>
      </c>
      <c r="L51" s="15">
        <f t="shared" si="25"/>
        <v>0</v>
      </c>
      <c r="M51" s="15">
        <f t="shared" si="25"/>
        <v>0</v>
      </c>
      <c r="N51" s="15">
        <f t="shared" si="25"/>
        <v>0</v>
      </c>
      <c r="O51" s="16">
        <f t="shared" si="2"/>
        <v>0</v>
      </c>
      <c r="P51" s="15">
        <f>SUM(P53)</f>
        <v>0</v>
      </c>
      <c r="Q51" s="15">
        <f>SUM(Q53)</f>
        <v>0</v>
      </c>
      <c r="R51" s="15">
        <f t="shared" ref="R51:W51" si="26">SUM(R53)</f>
        <v>0</v>
      </c>
      <c r="S51" s="15">
        <f t="shared" si="26"/>
        <v>0</v>
      </c>
      <c r="T51" s="15">
        <f t="shared" si="26"/>
        <v>0</v>
      </c>
      <c r="U51" s="15">
        <f t="shared" si="26"/>
        <v>0</v>
      </c>
      <c r="V51" s="15">
        <f t="shared" si="26"/>
        <v>0</v>
      </c>
      <c r="W51" s="15">
        <f t="shared" si="26"/>
        <v>0</v>
      </c>
      <c r="X51" s="12"/>
      <c r="Y51" s="6"/>
    </row>
    <row r="52" spans="1:25" ht="12.75">
      <c r="A52" s="10"/>
      <c r="B52" s="10"/>
      <c r="C52" s="10"/>
      <c r="D52" s="10"/>
      <c r="E52" s="11" t="s">
        <v>346</v>
      </c>
      <c r="F52" s="17"/>
      <c r="G52" s="17"/>
      <c r="H52" s="17"/>
      <c r="I52" s="17"/>
      <c r="J52" s="17"/>
      <c r="K52" s="17"/>
      <c r="L52" s="17"/>
      <c r="M52" s="17"/>
      <c r="N52" s="17"/>
      <c r="O52" s="16"/>
      <c r="P52" s="17"/>
      <c r="Q52" s="17"/>
      <c r="R52" s="17"/>
      <c r="S52" s="17"/>
      <c r="T52" s="17"/>
      <c r="U52" s="17"/>
      <c r="V52" s="17"/>
      <c r="W52" s="17"/>
      <c r="X52" s="12"/>
      <c r="Y52" s="6"/>
    </row>
    <row r="53" spans="1:25" ht="12.75">
      <c r="A53" s="10">
        <v>2221</v>
      </c>
      <c r="B53" s="10" t="s">
        <v>199</v>
      </c>
      <c r="C53" s="10" t="s">
        <v>199</v>
      </c>
      <c r="D53" s="10" t="s">
        <v>191</v>
      </c>
      <c r="E53" s="11" t="s">
        <v>383</v>
      </c>
      <c r="F53" s="15">
        <f>SUM(G53,H53)</f>
        <v>0</v>
      </c>
      <c r="G53" s="15">
        <f>+'8'!H112</f>
        <v>0</v>
      </c>
      <c r="H53" s="15">
        <f>+'8'!I112</f>
        <v>0</v>
      </c>
      <c r="I53" s="15">
        <f>SUM(J53,K53)</f>
        <v>0</v>
      </c>
      <c r="J53" s="15">
        <f>+'8'!K112</f>
        <v>0</v>
      </c>
      <c r="K53" s="15">
        <f>+'8'!L112</f>
        <v>0</v>
      </c>
      <c r="L53" s="15">
        <f>SUM(M53,N53)</f>
        <v>0</v>
      </c>
      <c r="M53" s="15">
        <f>+'8'!N112</f>
        <v>0</v>
      </c>
      <c r="N53" s="15">
        <f>+'8'!O112</f>
        <v>0</v>
      </c>
      <c r="O53" s="16">
        <f t="shared" si="2"/>
        <v>0</v>
      </c>
      <c r="P53" s="15">
        <f>+'8'!Q112</f>
        <v>0</v>
      </c>
      <c r="Q53" s="15">
        <f>+'8'!R112</f>
        <v>0</v>
      </c>
      <c r="R53" s="15">
        <f>SUM(S53,T53)</f>
        <v>0</v>
      </c>
      <c r="S53" s="15">
        <f>+'8'!T112</f>
        <v>0</v>
      </c>
      <c r="T53" s="15">
        <f>+'8'!U112</f>
        <v>0</v>
      </c>
      <c r="U53" s="15">
        <f>SUM(V53,W53)</f>
        <v>0</v>
      </c>
      <c r="V53" s="15">
        <f>+'8'!W112</f>
        <v>0</v>
      </c>
      <c r="W53" s="15">
        <f>+'8'!X112</f>
        <v>0</v>
      </c>
      <c r="X53" s="12"/>
      <c r="Y53" s="6"/>
    </row>
    <row r="54" spans="1:25" ht="12.75">
      <c r="A54" s="10">
        <v>2230</v>
      </c>
      <c r="B54" s="10" t="s">
        <v>199</v>
      </c>
      <c r="C54" s="10" t="s">
        <v>193</v>
      </c>
      <c r="D54" s="10" t="s">
        <v>190</v>
      </c>
      <c r="E54" s="11" t="s">
        <v>384</v>
      </c>
      <c r="F54" s="15">
        <f t="shared" ref="F54:N54" si="27">SUM(F56)</f>
        <v>0</v>
      </c>
      <c r="G54" s="15">
        <f t="shared" si="27"/>
        <v>0</v>
      </c>
      <c r="H54" s="15">
        <f t="shared" si="27"/>
        <v>0</v>
      </c>
      <c r="I54" s="15">
        <f t="shared" si="27"/>
        <v>0</v>
      </c>
      <c r="J54" s="15">
        <f t="shared" si="27"/>
        <v>0</v>
      </c>
      <c r="K54" s="15">
        <f t="shared" si="27"/>
        <v>0</v>
      </c>
      <c r="L54" s="15">
        <f t="shared" si="27"/>
        <v>0</v>
      </c>
      <c r="M54" s="15">
        <f t="shared" si="27"/>
        <v>0</v>
      </c>
      <c r="N54" s="15">
        <f t="shared" si="27"/>
        <v>0</v>
      </c>
      <c r="O54" s="16">
        <f t="shared" si="2"/>
        <v>0</v>
      </c>
      <c r="P54" s="15">
        <f>SUM(P56)</f>
        <v>0</v>
      </c>
      <c r="Q54" s="15">
        <f>SUM(Q56)</f>
        <v>0</v>
      </c>
      <c r="R54" s="15">
        <f t="shared" ref="R54:W54" si="28">SUM(R56)</f>
        <v>0</v>
      </c>
      <c r="S54" s="15">
        <f t="shared" si="28"/>
        <v>0</v>
      </c>
      <c r="T54" s="15">
        <f t="shared" si="28"/>
        <v>0</v>
      </c>
      <c r="U54" s="15">
        <f t="shared" si="28"/>
        <v>0</v>
      </c>
      <c r="V54" s="15">
        <f t="shared" si="28"/>
        <v>0</v>
      </c>
      <c r="W54" s="15">
        <f t="shared" si="28"/>
        <v>0</v>
      </c>
      <c r="X54" s="12"/>
      <c r="Y54" s="6"/>
    </row>
    <row r="55" spans="1:25" ht="12.75">
      <c r="A55" s="10"/>
      <c r="B55" s="10"/>
      <c r="C55" s="10"/>
      <c r="D55" s="10"/>
      <c r="E55" s="11" t="s">
        <v>346</v>
      </c>
      <c r="F55" s="17"/>
      <c r="G55" s="17"/>
      <c r="H55" s="17"/>
      <c r="I55" s="17"/>
      <c r="J55" s="17"/>
      <c r="K55" s="17"/>
      <c r="L55" s="17"/>
      <c r="M55" s="17"/>
      <c r="N55" s="17"/>
      <c r="O55" s="16"/>
      <c r="P55" s="17"/>
      <c r="Q55" s="17"/>
      <c r="R55" s="17"/>
      <c r="S55" s="17"/>
      <c r="T55" s="17"/>
      <c r="U55" s="17"/>
      <c r="V55" s="17"/>
      <c r="W55" s="17"/>
      <c r="X55" s="12"/>
      <c r="Y55" s="6"/>
    </row>
    <row r="56" spans="1:25" ht="12.75">
      <c r="A56" s="10">
        <v>2231</v>
      </c>
      <c r="B56" s="10" t="s">
        <v>199</v>
      </c>
      <c r="C56" s="10" t="s">
        <v>193</v>
      </c>
      <c r="D56" s="10" t="s">
        <v>191</v>
      </c>
      <c r="E56" s="11" t="s">
        <v>385</v>
      </c>
      <c r="F56" s="15">
        <f>SUM(G56,H56)</f>
        <v>0</v>
      </c>
      <c r="G56" s="15">
        <f>+'8'!H115</f>
        <v>0</v>
      </c>
      <c r="H56" s="15">
        <f>+'8'!I115</f>
        <v>0</v>
      </c>
      <c r="I56" s="15">
        <f>SUM(J56,K56)</f>
        <v>0</v>
      </c>
      <c r="J56" s="15">
        <f>+'8'!K115</f>
        <v>0</v>
      </c>
      <c r="K56" s="15">
        <f>+'8'!L115</f>
        <v>0</v>
      </c>
      <c r="L56" s="15">
        <f>SUM(M56,N56)</f>
        <v>0</v>
      </c>
      <c r="M56" s="15">
        <f>+'8'!N115</f>
        <v>0</v>
      </c>
      <c r="N56" s="15">
        <f>+'8'!O115</f>
        <v>0</v>
      </c>
      <c r="O56" s="16">
        <f t="shared" si="2"/>
        <v>0</v>
      </c>
      <c r="P56" s="15">
        <f>+'8'!Q115</f>
        <v>0</v>
      </c>
      <c r="Q56" s="15">
        <f>+'8'!R115</f>
        <v>0</v>
      </c>
      <c r="R56" s="15">
        <f>SUM(S56,T56)</f>
        <v>0</v>
      </c>
      <c r="S56" s="15">
        <f>+'8'!T115</f>
        <v>0</v>
      </c>
      <c r="T56" s="15">
        <f>+'8'!U115</f>
        <v>0</v>
      </c>
      <c r="U56" s="15">
        <f>SUM(V56,W56)</f>
        <v>0</v>
      </c>
      <c r="V56" s="15">
        <f>+'8'!W115</f>
        <v>0</v>
      </c>
      <c r="W56" s="15">
        <f>+'8'!X115</f>
        <v>0</v>
      </c>
      <c r="X56" s="12"/>
      <c r="Y56" s="6"/>
    </row>
    <row r="57" spans="1:25" ht="25.5">
      <c r="A57" s="10">
        <v>2240</v>
      </c>
      <c r="B57" s="10" t="s">
        <v>199</v>
      </c>
      <c r="C57" s="10" t="s">
        <v>205</v>
      </c>
      <c r="D57" s="10" t="s">
        <v>190</v>
      </c>
      <c r="E57" s="11" t="s">
        <v>386</v>
      </c>
      <c r="F57" s="15">
        <f t="shared" ref="F57:N57" si="29">SUM(F59)</f>
        <v>0</v>
      </c>
      <c r="G57" s="15">
        <f t="shared" si="29"/>
        <v>0</v>
      </c>
      <c r="H57" s="15">
        <f t="shared" si="29"/>
        <v>0</v>
      </c>
      <c r="I57" s="15">
        <f t="shared" si="29"/>
        <v>0</v>
      </c>
      <c r="J57" s="15">
        <f t="shared" si="29"/>
        <v>0</v>
      </c>
      <c r="K57" s="15">
        <f t="shared" si="29"/>
        <v>0</v>
      </c>
      <c r="L57" s="15">
        <f t="shared" si="29"/>
        <v>0</v>
      </c>
      <c r="M57" s="15">
        <f t="shared" si="29"/>
        <v>0</v>
      </c>
      <c r="N57" s="15">
        <f t="shared" si="29"/>
        <v>0</v>
      </c>
      <c r="O57" s="16">
        <f t="shared" si="2"/>
        <v>0</v>
      </c>
      <c r="P57" s="15">
        <f>SUM(P59)</f>
        <v>0</v>
      </c>
      <c r="Q57" s="15">
        <f>SUM(Q59)</f>
        <v>0</v>
      </c>
      <c r="R57" s="15">
        <f t="shared" ref="R57:W57" si="30">SUM(R59)</f>
        <v>0</v>
      </c>
      <c r="S57" s="15">
        <f t="shared" si="30"/>
        <v>0</v>
      </c>
      <c r="T57" s="15">
        <f t="shared" si="30"/>
        <v>0</v>
      </c>
      <c r="U57" s="15">
        <f t="shared" si="30"/>
        <v>0</v>
      </c>
      <c r="V57" s="15">
        <f t="shared" si="30"/>
        <v>0</v>
      </c>
      <c r="W57" s="15">
        <f t="shared" si="30"/>
        <v>0</v>
      </c>
      <c r="X57" s="12"/>
      <c r="Y57" s="6"/>
    </row>
    <row r="58" spans="1:25" ht="12.75">
      <c r="A58" s="10"/>
      <c r="B58" s="10"/>
      <c r="C58" s="10"/>
      <c r="D58" s="10"/>
      <c r="E58" s="11" t="s">
        <v>346</v>
      </c>
      <c r="F58" s="17"/>
      <c r="G58" s="17"/>
      <c r="H58" s="17"/>
      <c r="I58" s="17"/>
      <c r="J58" s="17"/>
      <c r="K58" s="17"/>
      <c r="L58" s="17"/>
      <c r="M58" s="17"/>
      <c r="N58" s="17"/>
      <c r="O58" s="16"/>
      <c r="P58" s="17"/>
      <c r="Q58" s="17"/>
      <c r="R58" s="17"/>
      <c r="S58" s="17"/>
      <c r="T58" s="17"/>
      <c r="U58" s="17"/>
      <c r="V58" s="17"/>
      <c r="W58" s="17"/>
      <c r="X58" s="12"/>
      <c r="Y58" s="6"/>
    </row>
    <row r="59" spans="1:25" ht="25.5">
      <c r="A59" s="10">
        <v>2241</v>
      </c>
      <c r="B59" s="10" t="s">
        <v>199</v>
      </c>
      <c r="C59" s="10" t="s">
        <v>205</v>
      </c>
      <c r="D59" s="10" t="s">
        <v>191</v>
      </c>
      <c r="E59" s="11" t="s">
        <v>386</v>
      </c>
      <c r="F59" s="15">
        <f>SUM(G59,H59)</f>
        <v>0</v>
      </c>
      <c r="G59" s="15">
        <f>+'8'!H118</f>
        <v>0</v>
      </c>
      <c r="H59" s="15">
        <f>+'8'!I118</f>
        <v>0</v>
      </c>
      <c r="I59" s="15">
        <f>SUM(J59,K59)</f>
        <v>0</v>
      </c>
      <c r="J59" s="15">
        <f>+'8'!K118</f>
        <v>0</v>
      </c>
      <c r="K59" s="15">
        <f>+'8'!L118</f>
        <v>0</v>
      </c>
      <c r="L59" s="15">
        <f>SUM(M59,N59)</f>
        <v>0</v>
      </c>
      <c r="M59" s="15">
        <f>+'8'!N118</f>
        <v>0</v>
      </c>
      <c r="N59" s="15">
        <f>+'8'!O118</f>
        <v>0</v>
      </c>
      <c r="O59" s="16">
        <f t="shared" si="2"/>
        <v>0</v>
      </c>
      <c r="P59" s="15">
        <f>+'8'!Q118</f>
        <v>0</v>
      </c>
      <c r="Q59" s="15">
        <f>+'8'!R118</f>
        <v>0</v>
      </c>
      <c r="R59" s="15">
        <f>SUM(S59,T59)</f>
        <v>0</v>
      </c>
      <c r="S59" s="15">
        <f>+'8'!T118</f>
        <v>0</v>
      </c>
      <c r="T59" s="15">
        <f>+'8'!U118</f>
        <v>0</v>
      </c>
      <c r="U59" s="15">
        <f>SUM(V59,W59)</f>
        <v>0</v>
      </c>
      <c r="V59" s="15">
        <f>+'8'!W118</f>
        <v>0</v>
      </c>
      <c r="W59" s="15">
        <f>+'8'!X118</f>
        <v>0</v>
      </c>
      <c r="X59" s="12"/>
      <c r="Y59" s="6"/>
    </row>
    <row r="60" spans="1:25" ht="12.75">
      <c r="A60" s="10">
        <v>2250</v>
      </c>
      <c r="B60" s="10" t="s">
        <v>199</v>
      </c>
      <c r="C60" s="10" t="s">
        <v>195</v>
      </c>
      <c r="D60" s="10" t="s">
        <v>190</v>
      </c>
      <c r="E60" s="11" t="s">
        <v>387</v>
      </c>
      <c r="F60" s="15">
        <f t="shared" ref="F60:N60" si="31">SUM(F62)</f>
        <v>800</v>
      </c>
      <c r="G60" s="15">
        <f t="shared" si="31"/>
        <v>800</v>
      </c>
      <c r="H60" s="15">
        <f t="shared" si="31"/>
        <v>0</v>
      </c>
      <c r="I60" s="15">
        <f t="shared" si="31"/>
        <v>2400</v>
      </c>
      <c r="J60" s="15">
        <f t="shared" si="31"/>
        <v>2400</v>
      </c>
      <c r="K60" s="15">
        <f t="shared" si="31"/>
        <v>0</v>
      </c>
      <c r="L60" s="15">
        <f t="shared" si="31"/>
        <v>2400</v>
      </c>
      <c r="M60" s="15">
        <f t="shared" si="31"/>
        <v>2400</v>
      </c>
      <c r="N60" s="15">
        <f t="shared" si="31"/>
        <v>0</v>
      </c>
      <c r="O60" s="16">
        <f t="shared" si="2"/>
        <v>0</v>
      </c>
      <c r="P60" s="15">
        <f>SUM(P62)</f>
        <v>0</v>
      </c>
      <c r="Q60" s="15">
        <f>SUM(Q62)</f>
        <v>0</v>
      </c>
      <c r="R60" s="15">
        <f t="shared" ref="R60:W60" si="32">SUM(R62)</f>
        <v>2400</v>
      </c>
      <c r="S60" s="15">
        <f t="shared" si="32"/>
        <v>2400</v>
      </c>
      <c r="T60" s="15">
        <f t="shared" si="32"/>
        <v>0</v>
      </c>
      <c r="U60" s="15">
        <f t="shared" si="32"/>
        <v>2400</v>
      </c>
      <c r="V60" s="15">
        <f t="shared" si="32"/>
        <v>2400</v>
      </c>
      <c r="W60" s="15">
        <f t="shared" si="32"/>
        <v>0</v>
      </c>
      <c r="X60" s="12"/>
      <c r="Y60" s="6"/>
    </row>
    <row r="61" spans="1:25" ht="12.75">
      <c r="A61" s="10"/>
      <c r="B61" s="10"/>
      <c r="C61" s="10"/>
      <c r="D61" s="10"/>
      <c r="E61" s="11" t="s">
        <v>346</v>
      </c>
      <c r="F61" s="17"/>
      <c r="G61" s="17"/>
      <c r="H61" s="17"/>
      <c r="I61" s="17"/>
      <c r="J61" s="17"/>
      <c r="K61" s="17"/>
      <c r="L61" s="17"/>
      <c r="M61" s="17"/>
      <c r="N61" s="17"/>
      <c r="O61" s="16"/>
      <c r="P61" s="17"/>
      <c r="Q61" s="17"/>
      <c r="R61" s="17"/>
      <c r="S61" s="17"/>
      <c r="T61" s="17"/>
      <c r="U61" s="17"/>
      <c r="V61" s="17"/>
      <c r="W61" s="17"/>
      <c r="X61" s="12"/>
      <c r="Y61" s="6"/>
    </row>
    <row r="62" spans="1:25" ht="12.75">
      <c r="A62" s="10">
        <v>2251</v>
      </c>
      <c r="B62" s="10" t="s">
        <v>199</v>
      </c>
      <c r="C62" s="10" t="s">
        <v>195</v>
      </c>
      <c r="D62" s="10" t="s">
        <v>191</v>
      </c>
      <c r="E62" s="11" t="s">
        <v>387</v>
      </c>
      <c r="F62" s="15">
        <f>SUM(G62,H62)</f>
        <v>800</v>
      </c>
      <c r="G62" s="15">
        <f>+'8'!H121</f>
        <v>800</v>
      </c>
      <c r="H62" s="15">
        <f>+'8'!I121</f>
        <v>0</v>
      </c>
      <c r="I62" s="15">
        <f>SUM(J62,K62)</f>
        <v>2400</v>
      </c>
      <c r="J62" s="15">
        <f>+'8'!K121</f>
        <v>2400</v>
      </c>
      <c r="K62" s="15">
        <f>+'8'!L121</f>
        <v>0</v>
      </c>
      <c r="L62" s="15">
        <f>SUM(M62,N62)</f>
        <v>2400</v>
      </c>
      <c r="M62" s="15">
        <f>+'8'!N121</f>
        <v>2400</v>
      </c>
      <c r="N62" s="15">
        <f>+'8'!O121</f>
        <v>0</v>
      </c>
      <c r="O62" s="16">
        <f t="shared" si="2"/>
        <v>0</v>
      </c>
      <c r="P62" s="15">
        <f>+'8'!Q121</f>
        <v>0</v>
      </c>
      <c r="Q62" s="15">
        <f>+'8'!R121</f>
        <v>0</v>
      </c>
      <c r="R62" s="15">
        <f>SUM(S62,T62)</f>
        <v>2400</v>
      </c>
      <c r="S62" s="15">
        <f>+'8'!T121</f>
        <v>2400</v>
      </c>
      <c r="T62" s="15">
        <f>+'8'!U121</f>
        <v>0</v>
      </c>
      <c r="U62" s="15">
        <f>SUM(V62,W62)</f>
        <v>2400</v>
      </c>
      <c r="V62" s="15">
        <f>+'8'!W121</f>
        <v>2400</v>
      </c>
      <c r="W62" s="15">
        <f>+'8'!X121</f>
        <v>0</v>
      </c>
      <c r="X62" s="12"/>
      <c r="Y62" s="6"/>
    </row>
    <row r="63" spans="1:25" ht="51">
      <c r="A63" s="10">
        <v>2300</v>
      </c>
      <c r="B63" s="10" t="s">
        <v>193</v>
      </c>
      <c r="C63" s="10" t="s">
        <v>190</v>
      </c>
      <c r="D63" s="10" t="s">
        <v>190</v>
      </c>
      <c r="E63" s="11" t="s">
        <v>388</v>
      </c>
      <c r="F63" s="15">
        <f t="shared" ref="F63:N63" si="33">SUM(F65,F70,F73,F77,F80,F83,F86,F89)</f>
        <v>0</v>
      </c>
      <c r="G63" s="15">
        <f t="shared" si="33"/>
        <v>0</v>
      </c>
      <c r="H63" s="15">
        <f t="shared" si="33"/>
        <v>0</v>
      </c>
      <c r="I63" s="15">
        <f t="shared" si="33"/>
        <v>0</v>
      </c>
      <c r="J63" s="15">
        <f t="shared" si="33"/>
        <v>0</v>
      </c>
      <c r="K63" s="15">
        <f t="shared" si="33"/>
        <v>0</v>
      </c>
      <c r="L63" s="15">
        <f t="shared" si="33"/>
        <v>0</v>
      </c>
      <c r="M63" s="15">
        <f t="shared" si="33"/>
        <v>0</v>
      </c>
      <c r="N63" s="15">
        <f t="shared" si="33"/>
        <v>0</v>
      </c>
      <c r="O63" s="16">
        <f t="shared" si="2"/>
        <v>0</v>
      </c>
      <c r="P63" s="15">
        <f>SUM(P65,P70,P73,P77,P80,P83,P86,P89)</f>
        <v>0</v>
      </c>
      <c r="Q63" s="15">
        <f>SUM(Q65,Q70,Q73,Q77,Q80,Q83,Q86,Q89)</f>
        <v>0</v>
      </c>
      <c r="R63" s="15">
        <f t="shared" ref="R63:W63" si="34">SUM(R65,R70,R73,R77,R80,R83,R86,R89)</f>
        <v>0</v>
      </c>
      <c r="S63" s="15">
        <f t="shared" si="34"/>
        <v>0</v>
      </c>
      <c r="T63" s="15">
        <f t="shared" si="34"/>
        <v>0</v>
      </c>
      <c r="U63" s="15">
        <f t="shared" si="34"/>
        <v>0</v>
      </c>
      <c r="V63" s="15">
        <f t="shared" si="34"/>
        <v>0</v>
      </c>
      <c r="W63" s="15">
        <f t="shared" si="34"/>
        <v>0</v>
      </c>
      <c r="X63" s="12"/>
      <c r="Y63" s="6"/>
    </row>
    <row r="64" spans="1:25" ht="12.75">
      <c r="A64" s="10"/>
      <c r="B64" s="10"/>
      <c r="C64" s="10"/>
      <c r="D64" s="10"/>
      <c r="E64" s="11" t="s">
        <v>356</v>
      </c>
      <c r="F64" s="17"/>
      <c r="G64" s="17"/>
      <c r="H64" s="17"/>
      <c r="I64" s="17"/>
      <c r="J64" s="17"/>
      <c r="K64" s="17"/>
      <c r="L64" s="17"/>
      <c r="M64" s="17"/>
      <c r="N64" s="17"/>
      <c r="O64" s="16"/>
      <c r="P64" s="17"/>
      <c r="Q64" s="17"/>
      <c r="R64" s="17"/>
      <c r="S64" s="17"/>
      <c r="T64" s="17"/>
      <c r="U64" s="17"/>
      <c r="V64" s="17"/>
      <c r="W64" s="17"/>
      <c r="X64" s="12"/>
      <c r="Y64" s="6"/>
    </row>
    <row r="65" spans="1:25" ht="12.75">
      <c r="A65" s="10">
        <v>2310</v>
      </c>
      <c r="B65" s="10" t="s">
        <v>193</v>
      </c>
      <c r="C65" s="10" t="s">
        <v>191</v>
      </c>
      <c r="D65" s="10" t="s">
        <v>190</v>
      </c>
      <c r="E65" s="11" t="s">
        <v>389</v>
      </c>
      <c r="F65" s="15">
        <f t="shared" ref="F65:N65" si="35">SUM(F67:F69)</f>
        <v>0</v>
      </c>
      <c r="G65" s="15">
        <f t="shared" si="35"/>
        <v>0</v>
      </c>
      <c r="H65" s="15">
        <f t="shared" si="35"/>
        <v>0</v>
      </c>
      <c r="I65" s="15">
        <f t="shared" si="35"/>
        <v>0</v>
      </c>
      <c r="J65" s="15">
        <f t="shared" si="35"/>
        <v>0</v>
      </c>
      <c r="K65" s="15">
        <f t="shared" si="35"/>
        <v>0</v>
      </c>
      <c r="L65" s="15">
        <f t="shared" si="35"/>
        <v>0</v>
      </c>
      <c r="M65" s="15">
        <f t="shared" si="35"/>
        <v>0</v>
      </c>
      <c r="N65" s="15">
        <f t="shared" si="35"/>
        <v>0</v>
      </c>
      <c r="O65" s="16">
        <f t="shared" si="2"/>
        <v>0</v>
      </c>
      <c r="P65" s="15">
        <f>SUM(P67:P69)</f>
        <v>0</v>
      </c>
      <c r="Q65" s="15">
        <f>SUM(Q67:Q69)</f>
        <v>0</v>
      </c>
      <c r="R65" s="15">
        <f t="shared" ref="R65:W65" si="36">SUM(R67:R69)</f>
        <v>0</v>
      </c>
      <c r="S65" s="15">
        <f t="shared" si="36"/>
        <v>0</v>
      </c>
      <c r="T65" s="15">
        <f t="shared" si="36"/>
        <v>0</v>
      </c>
      <c r="U65" s="15">
        <f t="shared" si="36"/>
        <v>0</v>
      </c>
      <c r="V65" s="15">
        <f t="shared" si="36"/>
        <v>0</v>
      </c>
      <c r="W65" s="15">
        <f t="shared" si="36"/>
        <v>0</v>
      </c>
      <c r="X65" s="12"/>
      <c r="Y65" s="6"/>
    </row>
    <row r="66" spans="1:25" ht="12.75">
      <c r="A66" s="10"/>
      <c r="B66" s="10"/>
      <c r="C66" s="10"/>
      <c r="D66" s="10"/>
      <c r="E66" s="11" t="s">
        <v>346</v>
      </c>
      <c r="F66" s="17"/>
      <c r="G66" s="17"/>
      <c r="H66" s="17"/>
      <c r="I66" s="17"/>
      <c r="J66" s="17"/>
      <c r="K66" s="17"/>
      <c r="L66" s="17"/>
      <c r="M66" s="17"/>
      <c r="N66" s="17"/>
      <c r="O66" s="16"/>
      <c r="P66" s="17"/>
      <c r="Q66" s="17"/>
      <c r="R66" s="17"/>
      <c r="S66" s="17"/>
      <c r="T66" s="17"/>
      <c r="U66" s="17"/>
      <c r="V66" s="17"/>
      <c r="W66" s="17"/>
      <c r="X66" s="12"/>
      <c r="Y66" s="6"/>
    </row>
    <row r="67" spans="1:25" ht="12.75">
      <c r="A67" s="10">
        <v>2311</v>
      </c>
      <c r="B67" s="10" t="s">
        <v>193</v>
      </c>
      <c r="C67" s="10" t="s">
        <v>191</v>
      </c>
      <c r="D67" s="10" t="s">
        <v>191</v>
      </c>
      <c r="E67" s="11" t="s">
        <v>390</v>
      </c>
      <c r="F67" s="15">
        <f>SUM(G67,H67)</f>
        <v>0</v>
      </c>
      <c r="G67" s="15">
        <f>+'8'!H131</f>
        <v>0</v>
      </c>
      <c r="H67" s="15">
        <f>+'8'!I131</f>
        <v>0</v>
      </c>
      <c r="I67" s="15">
        <f>SUM(J67,K67)</f>
        <v>0</v>
      </c>
      <c r="J67" s="15">
        <f>+'8'!K131</f>
        <v>0</v>
      </c>
      <c r="K67" s="15">
        <f>+'8'!L131</f>
        <v>0</v>
      </c>
      <c r="L67" s="15">
        <f>SUM(M67,N67)</f>
        <v>0</v>
      </c>
      <c r="M67" s="15">
        <f>+'8'!N131</f>
        <v>0</v>
      </c>
      <c r="N67" s="15">
        <f>+'8'!O131</f>
        <v>0</v>
      </c>
      <c r="O67" s="16">
        <f t="shared" si="2"/>
        <v>0</v>
      </c>
      <c r="P67" s="15">
        <f>+'8'!Q131</f>
        <v>0</v>
      </c>
      <c r="Q67" s="15">
        <f>+'8'!R131</f>
        <v>0</v>
      </c>
      <c r="R67" s="15">
        <f>SUM(S67,T67)</f>
        <v>0</v>
      </c>
      <c r="S67" s="15">
        <f>+'8'!T131</f>
        <v>0</v>
      </c>
      <c r="T67" s="15">
        <f>+'8'!U131</f>
        <v>0</v>
      </c>
      <c r="U67" s="15">
        <f>SUM(V67,W67)</f>
        <v>0</v>
      </c>
      <c r="V67" s="15">
        <f>+'8'!W131</f>
        <v>0</v>
      </c>
      <c r="W67" s="15">
        <f>+'8'!X131</f>
        <v>0</v>
      </c>
      <c r="X67" s="12"/>
      <c r="Y67" s="6"/>
    </row>
    <row r="68" spans="1:25" ht="12.75">
      <c r="A68" s="10">
        <v>2312</v>
      </c>
      <c r="B68" s="10" t="s">
        <v>193</v>
      </c>
      <c r="C68" s="10" t="s">
        <v>191</v>
      </c>
      <c r="D68" s="10" t="s">
        <v>199</v>
      </c>
      <c r="E68" s="11" t="s">
        <v>391</v>
      </c>
      <c r="F68" s="15">
        <f>SUM(G68,H68)</f>
        <v>0</v>
      </c>
      <c r="G68" s="15">
        <f>+'8'!H132</f>
        <v>0</v>
      </c>
      <c r="H68" s="15">
        <f>+'8'!I132</f>
        <v>0</v>
      </c>
      <c r="I68" s="15">
        <f>SUM(J68,K68)</f>
        <v>0</v>
      </c>
      <c r="J68" s="15">
        <f>+'8'!K132</f>
        <v>0</v>
      </c>
      <c r="K68" s="15">
        <f>+'8'!L132</f>
        <v>0</v>
      </c>
      <c r="L68" s="15">
        <f>SUM(M68,N68)</f>
        <v>0</v>
      </c>
      <c r="M68" s="15">
        <f>+'8'!N132</f>
        <v>0</v>
      </c>
      <c r="N68" s="15">
        <f>+'8'!O132</f>
        <v>0</v>
      </c>
      <c r="O68" s="16">
        <f t="shared" si="2"/>
        <v>0</v>
      </c>
      <c r="P68" s="15">
        <f>+'8'!Q132</f>
        <v>0</v>
      </c>
      <c r="Q68" s="15">
        <f>+'8'!R132</f>
        <v>0</v>
      </c>
      <c r="R68" s="15">
        <f>SUM(S68,T68)</f>
        <v>0</v>
      </c>
      <c r="S68" s="15">
        <f>+'8'!T132</f>
        <v>0</v>
      </c>
      <c r="T68" s="15">
        <f>+'8'!U132</f>
        <v>0</v>
      </c>
      <c r="U68" s="15">
        <f>SUM(V68,W68)</f>
        <v>0</v>
      </c>
      <c r="V68" s="15">
        <f>+'8'!W132</f>
        <v>0</v>
      </c>
      <c r="W68" s="15">
        <f>+'8'!X132</f>
        <v>0</v>
      </c>
      <c r="X68" s="12"/>
      <c r="Y68" s="6"/>
    </row>
    <row r="69" spans="1:25" ht="12.75">
      <c r="A69" s="10">
        <v>2313</v>
      </c>
      <c r="B69" s="10" t="s">
        <v>193</v>
      </c>
      <c r="C69" s="10" t="s">
        <v>191</v>
      </c>
      <c r="D69" s="10" t="s">
        <v>193</v>
      </c>
      <c r="E69" s="11" t="s">
        <v>392</v>
      </c>
      <c r="F69" s="15">
        <f>SUM(G69,H69)</f>
        <v>0</v>
      </c>
      <c r="G69" s="15">
        <f>+'8'!H133</f>
        <v>0</v>
      </c>
      <c r="H69" s="15">
        <f>+'8'!I133</f>
        <v>0</v>
      </c>
      <c r="I69" s="15">
        <f>SUM(J69,K69)</f>
        <v>0</v>
      </c>
      <c r="J69" s="15">
        <f>+'8'!K133</f>
        <v>0</v>
      </c>
      <c r="K69" s="15">
        <f>+'8'!L133</f>
        <v>0</v>
      </c>
      <c r="L69" s="15">
        <f>SUM(M69,N69)</f>
        <v>0</v>
      </c>
      <c r="M69" s="15">
        <f>+'8'!N133</f>
        <v>0</v>
      </c>
      <c r="N69" s="15">
        <f>+'8'!O133</f>
        <v>0</v>
      </c>
      <c r="O69" s="16">
        <f t="shared" si="2"/>
        <v>0</v>
      </c>
      <c r="P69" s="15">
        <f>+'8'!Q133</f>
        <v>0</v>
      </c>
      <c r="Q69" s="15">
        <f>+'8'!R133</f>
        <v>0</v>
      </c>
      <c r="R69" s="15">
        <f>SUM(S69,T69)</f>
        <v>0</v>
      </c>
      <c r="S69" s="15">
        <f>+'8'!T133</f>
        <v>0</v>
      </c>
      <c r="T69" s="15">
        <f>+'8'!U133</f>
        <v>0</v>
      </c>
      <c r="U69" s="15">
        <f>SUM(V69,W69)</f>
        <v>0</v>
      </c>
      <c r="V69" s="15">
        <f>+'8'!W133</f>
        <v>0</v>
      </c>
      <c r="W69" s="15">
        <f>+'8'!X133</f>
        <v>0</v>
      </c>
      <c r="X69" s="12"/>
      <c r="Y69" s="6"/>
    </row>
    <row r="70" spans="1:25" ht="12.75">
      <c r="A70" s="10">
        <v>2320</v>
      </c>
      <c r="B70" s="10" t="s">
        <v>193</v>
      </c>
      <c r="C70" s="10" t="s">
        <v>199</v>
      </c>
      <c r="D70" s="10" t="s">
        <v>190</v>
      </c>
      <c r="E70" s="11" t="s">
        <v>393</v>
      </c>
      <c r="F70" s="15">
        <f t="shared" ref="F70:N70" si="37">SUM(F72)</f>
        <v>0</v>
      </c>
      <c r="G70" s="15">
        <f t="shared" si="37"/>
        <v>0</v>
      </c>
      <c r="H70" s="15">
        <f t="shared" si="37"/>
        <v>0</v>
      </c>
      <c r="I70" s="15">
        <f t="shared" si="37"/>
        <v>0</v>
      </c>
      <c r="J70" s="15">
        <f t="shared" si="37"/>
        <v>0</v>
      </c>
      <c r="K70" s="15">
        <f t="shared" si="37"/>
        <v>0</v>
      </c>
      <c r="L70" s="15">
        <f t="shared" si="37"/>
        <v>0</v>
      </c>
      <c r="M70" s="15">
        <f t="shared" si="37"/>
        <v>0</v>
      </c>
      <c r="N70" s="15">
        <f t="shared" si="37"/>
        <v>0</v>
      </c>
      <c r="O70" s="16">
        <f t="shared" si="2"/>
        <v>0</v>
      </c>
      <c r="P70" s="15">
        <f>SUM(P72)</f>
        <v>0</v>
      </c>
      <c r="Q70" s="15">
        <f>SUM(Q72)</f>
        <v>0</v>
      </c>
      <c r="R70" s="15">
        <f t="shared" ref="R70:W70" si="38">SUM(R72)</f>
        <v>0</v>
      </c>
      <c r="S70" s="15">
        <f t="shared" si="38"/>
        <v>0</v>
      </c>
      <c r="T70" s="15">
        <f t="shared" si="38"/>
        <v>0</v>
      </c>
      <c r="U70" s="15">
        <f t="shared" si="38"/>
        <v>0</v>
      </c>
      <c r="V70" s="15">
        <f t="shared" si="38"/>
        <v>0</v>
      </c>
      <c r="W70" s="15">
        <f t="shared" si="38"/>
        <v>0</v>
      </c>
      <c r="X70" s="12"/>
      <c r="Y70" s="6"/>
    </row>
    <row r="71" spans="1:25" ht="12.75">
      <c r="A71" s="10"/>
      <c r="B71" s="10"/>
      <c r="C71" s="10"/>
      <c r="D71" s="10"/>
      <c r="E71" s="11" t="s">
        <v>346</v>
      </c>
      <c r="F71" s="17"/>
      <c r="G71" s="17"/>
      <c r="H71" s="17"/>
      <c r="I71" s="17"/>
      <c r="J71" s="17"/>
      <c r="K71" s="17"/>
      <c r="L71" s="17"/>
      <c r="M71" s="17"/>
      <c r="N71" s="17"/>
      <c r="O71" s="16"/>
      <c r="P71" s="17"/>
      <c r="Q71" s="17"/>
      <c r="R71" s="17"/>
      <c r="S71" s="17"/>
      <c r="T71" s="17"/>
      <c r="U71" s="17"/>
      <c r="V71" s="17"/>
      <c r="W71" s="17"/>
      <c r="X71" s="12"/>
      <c r="Y71" s="6"/>
    </row>
    <row r="72" spans="1:25" ht="12.75">
      <c r="A72" s="10">
        <v>2321</v>
      </c>
      <c r="B72" s="10" t="s">
        <v>193</v>
      </c>
      <c r="C72" s="10" t="s">
        <v>199</v>
      </c>
      <c r="D72" s="10" t="s">
        <v>191</v>
      </c>
      <c r="E72" s="11" t="s">
        <v>394</v>
      </c>
      <c r="F72" s="15">
        <f>SUM(G72,H72)</f>
        <v>0</v>
      </c>
      <c r="G72" s="15">
        <f>+'8'!H136</f>
        <v>0</v>
      </c>
      <c r="H72" s="15">
        <f>+'8'!I136</f>
        <v>0</v>
      </c>
      <c r="I72" s="15">
        <f>SUM(J72,K72)</f>
        <v>0</v>
      </c>
      <c r="J72" s="15">
        <f>+'8'!K136</f>
        <v>0</v>
      </c>
      <c r="K72" s="15">
        <f>+'8'!L136</f>
        <v>0</v>
      </c>
      <c r="L72" s="15">
        <f>SUM(M72,N72)</f>
        <v>0</v>
      </c>
      <c r="M72" s="15">
        <f>+'8'!N136</f>
        <v>0</v>
      </c>
      <c r="N72" s="15">
        <f>+'8'!O136</f>
        <v>0</v>
      </c>
      <c r="O72" s="16">
        <f t="shared" si="2"/>
        <v>0</v>
      </c>
      <c r="P72" s="15">
        <f>+'8'!Q136</f>
        <v>0</v>
      </c>
      <c r="Q72" s="15">
        <f>+'8'!R136</f>
        <v>0</v>
      </c>
      <c r="R72" s="15">
        <f>SUM(S72,T72)</f>
        <v>0</v>
      </c>
      <c r="S72" s="15">
        <f>+'8'!T136</f>
        <v>0</v>
      </c>
      <c r="T72" s="15">
        <f>+'8'!U136</f>
        <v>0</v>
      </c>
      <c r="U72" s="15">
        <f>SUM(V72,W72)</f>
        <v>0</v>
      </c>
      <c r="V72" s="15">
        <f>+'8'!W136</f>
        <v>0</v>
      </c>
      <c r="W72" s="15">
        <f>+'8'!X136</f>
        <v>0</v>
      </c>
      <c r="X72" s="12"/>
      <c r="Y72" s="6"/>
    </row>
    <row r="73" spans="1:25" ht="25.5">
      <c r="A73" s="10">
        <v>2330</v>
      </c>
      <c r="B73" s="10" t="s">
        <v>193</v>
      </c>
      <c r="C73" s="10" t="s">
        <v>193</v>
      </c>
      <c r="D73" s="10" t="s">
        <v>190</v>
      </c>
      <c r="E73" s="11" t="s">
        <v>395</v>
      </c>
      <c r="F73" s="15">
        <f t="shared" ref="F73:N73" si="39">SUM(F75:F76)</f>
        <v>0</v>
      </c>
      <c r="G73" s="15">
        <f t="shared" si="39"/>
        <v>0</v>
      </c>
      <c r="H73" s="15">
        <f t="shared" si="39"/>
        <v>0</v>
      </c>
      <c r="I73" s="15">
        <f t="shared" si="39"/>
        <v>0</v>
      </c>
      <c r="J73" s="15">
        <f t="shared" si="39"/>
        <v>0</v>
      </c>
      <c r="K73" s="15">
        <f t="shared" si="39"/>
        <v>0</v>
      </c>
      <c r="L73" s="15">
        <f t="shared" si="39"/>
        <v>0</v>
      </c>
      <c r="M73" s="15">
        <f t="shared" si="39"/>
        <v>0</v>
      </c>
      <c r="N73" s="15">
        <f t="shared" si="39"/>
        <v>0</v>
      </c>
      <c r="O73" s="16">
        <f t="shared" si="2"/>
        <v>0</v>
      </c>
      <c r="P73" s="15">
        <f>SUM(P75:P76)</f>
        <v>0</v>
      </c>
      <c r="Q73" s="15">
        <f>SUM(Q75:Q76)</f>
        <v>0</v>
      </c>
      <c r="R73" s="15">
        <f t="shared" ref="R73:W73" si="40">SUM(R75:R76)</f>
        <v>0</v>
      </c>
      <c r="S73" s="15">
        <f t="shared" si="40"/>
        <v>0</v>
      </c>
      <c r="T73" s="15">
        <f t="shared" si="40"/>
        <v>0</v>
      </c>
      <c r="U73" s="15">
        <f t="shared" si="40"/>
        <v>0</v>
      </c>
      <c r="V73" s="15">
        <f t="shared" si="40"/>
        <v>0</v>
      </c>
      <c r="W73" s="15">
        <f t="shared" si="40"/>
        <v>0</v>
      </c>
      <c r="X73" s="12"/>
      <c r="Y73" s="6"/>
    </row>
    <row r="74" spans="1:25" ht="12.75">
      <c r="A74" s="10"/>
      <c r="B74" s="10"/>
      <c r="C74" s="10"/>
      <c r="D74" s="10"/>
      <c r="E74" s="11" t="s">
        <v>346</v>
      </c>
      <c r="F74" s="17"/>
      <c r="G74" s="17"/>
      <c r="H74" s="17"/>
      <c r="I74" s="17"/>
      <c r="J74" s="17"/>
      <c r="K74" s="17"/>
      <c r="L74" s="17"/>
      <c r="M74" s="17"/>
      <c r="N74" s="17"/>
      <c r="O74" s="16"/>
      <c r="P74" s="17"/>
      <c r="Q74" s="17"/>
      <c r="R74" s="17"/>
      <c r="S74" s="17"/>
      <c r="T74" s="17"/>
      <c r="U74" s="17"/>
      <c r="V74" s="17"/>
      <c r="W74" s="17"/>
      <c r="X74" s="12"/>
      <c r="Y74" s="6"/>
    </row>
    <row r="75" spans="1:25" ht="12.75">
      <c r="A75" s="10">
        <v>2331</v>
      </c>
      <c r="B75" s="10" t="s">
        <v>193</v>
      </c>
      <c r="C75" s="10" t="s">
        <v>193</v>
      </c>
      <c r="D75" s="10" t="s">
        <v>191</v>
      </c>
      <c r="E75" s="11" t="s">
        <v>396</v>
      </c>
      <c r="F75" s="15">
        <f>SUM(G75,H75)</f>
        <v>0</v>
      </c>
      <c r="G75" s="15">
        <f>+'8'!H139</f>
        <v>0</v>
      </c>
      <c r="H75" s="15">
        <f>+'8'!I139</f>
        <v>0</v>
      </c>
      <c r="I75" s="15">
        <f>SUM(J75,K75)</f>
        <v>0</v>
      </c>
      <c r="J75" s="15">
        <f>+'8'!K139</f>
        <v>0</v>
      </c>
      <c r="K75" s="15">
        <f>+'8'!L139</f>
        <v>0</v>
      </c>
      <c r="L75" s="15">
        <f>SUM(M75,N75)</f>
        <v>0</v>
      </c>
      <c r="M75" s="15">
        <f>+'8'!N139</f>
        <v>0</v>
      </c>
      <c r="N75" s="15">
        <f>+'8'!O139</f>
        <v>0</v>
      </c>
      <c r="O75" s="16">
        <f t="shared" si="2"/>
        <v>0</v>
      </c>
      <c r="P75" s="15">
        <f>+'8'!Q139</f>
        <v>0</v>
      </c>
      <c r="Q75" s="15">
        <f>+'8'!R139</f>
        <v>0</v>
      </c>
      <c r="R75" s="15">
        <f>SUM(S75,T75)</f>
        <v>0</v>
      </c>
      <c r="S75" s="15">
        <f>+'8'!T139</f>
        <v>0</v>
      </c>
      <c r="T75" s="15">
        <f>+'8'!U139</f>
        <v>0</v>
      </c>
      <c r="U75" s="15">
        <f>SUM(V75,W75)</f>
        <v>0</v>
      </c>
      <c r="V75" s="15">
        <f>+'8'!W139</f>
        <v>0</v>
      </c>
      <c r="W75" s="15">
        <f>+'8'!X139</f>
        <v>0</v>
      </c>
      <c r="X75" s="12"/>
      <c r="Y75" s="6"/>
    </row>
    <row r="76" spans="1:25" ht="12.75">
      <c r="A76" s="10">
        <v>2332</v>
      </c>
      <c r="B76" s="10" t="s">
        <v>193</v>
      </c>
      <c r="C76" s="10" t="s">
        <v>193</v>
      </c>
      <c r="D76" s="10" t="s">
        <v>199</v>
      </c>
      <c r="E76" s="11" t="s">
        <v>397</v>
      </c>
      <c r="F76" s="15">
        <f>SUM(G76,H76)</f>
        <v>0</v>
      </c>
      <c r="G76" s="15">
        <f>+'8'!H140</f>
        <v>0</v>
      </c>
      <c r="H76" s="15">
        <f>+'8'!I140</f>
        <v>0</v>
      </c>
      <c r="I76" s="15">
        <f>SUM(J76,K76)</f>
        <v>0</v>
      </c>
      <c r="J76" s="15">
        <f>+'8'!K140</f>
        <v>0</v>
      </c>
      <c r="K76" s="15">
        <f>+'8'!L140</f>
        <v>0</v>
      </c>
      <c r="L76" s="15">
        <f>SUM(M76,N76)</f>
        <v>0</v>
      </c>
      <c r="M76" s="15">
        <f>+'8'!N140</f>
        <v>0</v>
      </c>
      <c r="N76" s="15">
        <f>+'8'!O140</f>
        <v>0</v>
      </c>
      <c r="O76" s="16">
        <f t="shared" ref="O76:O139" si="41">L76-I76</f>
        <v>0</v>
      </c>
      <c r="P76" s="15">
        <f>+'8'!Q140</f>
        <v>0</v>
      </c>
      <c r="Q76" s="15">
        <f>+'8'!R140</f>
        <v>0</v>
      </c>
      <c r="R76" s="15">
        <f>SUM(S76,T76)</f>
        <v>0</v>
      </c>
      <c r="S76" s="15">
        <f>+'8'!T140</f>
        <v>0</v>
      </c>
      <c r="T76" s="15">
        <f>+'8'!U140</f>
        <v>0</v>
      </c>
      <c r="U76" s="15">
        <f>SUM(V76,W76)</f>
        <v>0</v>
      </c>
      <c r="V76" s="15">
        <f>+'8'!W140</f>
        <v>0</v>
      </c>
      <c r="W76" s="15">
        <f>+'8'!X140</f>
        <v>0</v>
      </c>
      <c r="X76" s="12"/>
      <c r="Y76" s="6"/>
    </row>
    <row r="77" spans="1:25" ht="12.75">
      <c r="A77" s="10">
        <v>2340</v>
      </c>
      <c r="B77" s="10" t="s">
        <v>193</v>
      </c>
      <c r="C77" s="10" t="s">
        <v>205</v>
      </c>
      <c r="D77" s="10" t="s">
        <v>190</v>
      </c>
      <c r="E77" s="11" t="s">
        <v>398</v>
      </c>
      <c r="F77" s="15">
        <f t="shared" ref="F77:N77" si="42">SUM(F79)</f>
        <v>0</v>
      </c>
      <c r="G77" s="15">
        <f t="shared" si="42"/>
        <v>0</v>
      </c>
      <c r="H77" s="15">
        <f t="shared" si="42"/>
        <v>0</v>
      </c>
      <c r="I77" s="15">
        <f t="shared" si="42"/>
        <v>0</v>
      </c>
      <c r="J77" s="15">
        <f t="shared" si="42"/>
        <v>0</v>
      </c>
      <c r="K77" s="15">
        <f t="shared" si="42"/>
        <v>0</v>
      </c>
      <c r="L77" s="15">
        <f t="shared" si="42"/>
        <v>0</v>
      </c>
      <c r="M77" s="15">
        <f t="shared" si="42"/>
        <v>0</v>
      </c>
      <c r="N77" s="15">
        <f t="shared" si="42"/>
        <v>0</v>
      </c>
      <c r="O77" s="16">
        <f t="shared" si="41"/>
        <v>0</v>
      </c>
      <c r="P77" s="15">
        <f>SUM(P79)</f>
        <v>0</v>
      </c>
      <c r="Q77" s="15">
        <f>SUM(Q79)</f>
        <v>0</v>
      </c>
      <c r="R77" s="15">
        <f t="shared" ref="R77:W77" si="43">SUM(R79)</f>
        <v>0</v>
      </c>
      <c r="S77" s="15">
        <f t="shared" si="43"/>
        <v>0</v>
      </c>
      <c r="T77" s="15">
        <f t="shared" si="43"/>
        <v>0</v>
      </c>
      <c r="U77" s="15">
        <f t="shared" si="43"/>
        <v>0</v>
      </c>
      <c r="V77" s="15">
        <f t="shared" si="43"/>
        <v>0</v>
      </c>
      <c r="W77" s="15">
        <f t="shared" si="43"/>
        <v>0</v>
      </c>
      <c r="X77" s="12"/>
      <c r="Y77" s="6"/>
    </row>
    <row r="78" spans="1:25" ht="12.75">
      <c r="A78" s="10"/>
      <c r="B78" s="10"/>
      <c r="C78" s="10"/>
      <c r="D78" s="10"/>
      <c r="E78" s="11" t="s">
        <v>346</v>
      </c>
      <c r="F78" s="17"/>
      <c r="G78" s="17"/>
      <c r="H78" s="17"/>
      <c r="I78" s="17"/>
      <c r="J78" s="17"/>
      <c r="K78" s="17"/>
      <c r="L78" s="17"/>
      <c r="M78" s="17"/>
      <c r="N78" s="17"/>
      <c r="O78" s="16"/>
      <c r="P78" s="17"/>
      <c r="Q78" s="17"/>
      <c r="R78" s="17"/>
      <c r="S78" s="17"/>
      <c r="T78" s="17"/>
      <c r="U78" s="17"/>
      <c r="V78" s="17"/>
      <c r="W78" s="17"/>
      <c r="X78" s="12"/>
      <c r="Y78" s="6"/>
    </row>
    <row r="79" spans="1:25" ht="12.75">
      <c r="A79" s="10">
        <v>2341</v>
      </c>
      <c r="B79" s="10" t="s">
        <v>193</v>
      </c>
      <c r="C79" s="10" t="s">
        <v>205</v>
      </c>
      <c r="D79" s="10" t="s">
        <v>191</v>
      </c>
      <c r="E79" s="11" t="s">
        <v>398</v>
      </c>
      <c r="F79" s="15">
        <f>SUM(G79,H79)</f>
        <v>0</v>
      </c>
      <c r="G79" s="15">
        <f>+'8'!H143</f>
        <v>0</v>
      </c>
      <c r="H79" s="15">
        <f>+'8'!I143</f>
        <v>0</v>
      </c>
      <c r="I79" s="15">
        <f>SUM(J79,K79)</f>
        <v>0</v>
      </c>
      <c r="J79" s="15">
        <f>+'8'!K143</f>
        <v>0</v>
      </c>
      <c r="K79" s="15">
        <f>+'8'!L143</f>
        <v>0</v>
      </c>
      <c r="L79" s="15">
        <f>SUM(M79,N79)</f>
        <v>0</v>
      </c>
      <c r="M79" s="15">
        <f>+'8'!N143</f>
        <v>0</v>
      </c>
      <c r="N79" s="15">
        <f>+'8'!O143</f>
        <v>0</v>
      </c>
      <c r="O79" s="16">
        <f t="shared" si="41"/>
        <v>0</v>
      </c>
      <c r="P79" s="15">
        <f>+'8'!Q143</f>
        <v>0</v>
      </c>
      <c r="Q79" s="15">
        <f>+'8'!R143</f>
        <v>0</v>
      </c>
      <c r="R79" s="15">
        <f>SUM(S79,T79)</f>
        <v>0</v>
      </c>
      <c r="S79" s="15">
        <f>+'8'!T143</f>
        <v>0</v>
      </c>
      <c r="T79" s="15">
        <f>+'8'!U143</f>
        <v>0</v>
      </c>
      <c r="U79" s="15">
        <f>SUM(V79,W79)</f>
        <v>0</v>
      </c>
      <c r="V79" s="15">
        <f>+'8'!W143</f>
        <v>0</v>
      </c>
      <c r="W79" s="15">
        <f>+'8'!X143</f>
        <v>0</v>
      </c>
      <c r="X79" s="12"/>
      <c r="Y79" s="6"/>
    </row>
    <row r="80" spans="1:25" ht="12.75">
      <c r="A80" s="10">
        <v>2350</v>
      </c>
      <c r="B80" s="10" t="s">
        <v>193</v>
      </c>
      <c r="C80" s="10" t="s">
        <v>195</v>
      </c>
      <c r="D80" s="10" t="s">
        <v>190</v>
      </c>
      <c r="E80" s="11" t="s">
        <v>399</v>
      </c>
      <c r="F80" s="15">
        <f t="shared" ref="F80:N80" si="44">SUM(F82)</f>
        <v>0</v>
      </c>
      <c r="G80" s="15">
        <f t="shared" si="44"/>
        <v>0</v>
      </c>
      <c r="H80" s="15">
        <f t="shared" si="44"/>
        <v>0</v>
      </c>
      <c r="I80" s="15">
        <f t="shared" si="44"/>
        <v>0</v>
      </c>
      <c r="J80" s="15">
        <f t="shared" si="44"/>
        <v>0</v>
      </c>
      <c r="K80" s="15">
        <f t="shared" si="44"/>
        <v>0</v>
      </c>
      <c r="L80" s="15">
        <f t="shared" si="44"/>
        <v>0</v>
      </c>
      <c r="M80" s="15">
        <f t="shared" si="44"/>
        <v>0</v>
      </c>
      <c r="N80" s="15">
        <f t="shared" si="44"/>
        <v>0</v>
      </c>
      <c r="O80" s="16">
        <f t="shared" si="41"/>
        <v>0</v>
      </c>
      <c r="P80" s="15">
        <f>SUM(P82)</f>
        <v>0</v>
      </c>
      <c r="Q80" s="15">
        <f>SUM(Q82)</f>
        <v>0</v>
      </c>
      <c r="R80" s="15">
        <f t="shared" ref="R80:W80" si="45">SUM(R82)</f>
        <v>0</v>
      </c>
      <c r="S80" s="15">
        <f t="shared" si="45"/>
        <v>0</v>
      </c>
      <c r="T80" s="15">
        <f t="shared" si="45"/>
        <v>0</v>
      </c>
      <c r="U80" s="15">
        <f t="shared" si="45"/>
        <v>0</v>
      </c>
      <c r="V80" s="15">
        <f t="shared" si="45"/>
        <v>0</v>
      </c>
      <c r="W80" s="15">
        <f t="shared" si="45"/>
        <v>0</v>
      </c>
      <c r="X80" s="12"/>
      <c r="Y80" s="6"/>
    </row>
    <row r="81" spans="1:25" ht="12.75">
      <c r="A81" s="10"/>
      <c r="B81" s="10"/>
      <c r="C81" s="10"/>
      <c r="D81" s="10"/>
      <c r="E81" s="11" t="s">
        <v>346</v>
      </c>
      <c r="F81" s="17"/>
      <c r="G81" s="17"/>
      <c r="H81" s="17"/>
      <c r="I81" s="17"/>
      <c r="J81" s="17"/>
      <c r="K81" s="17"/>
      <c r="L81" s="17"/>
      <c r="M81" s="17"/>
      <c r="N81" s="17"/>
      <c r="O81" s="16"/>
      <c r="P81" s="17"/>
      <c r="Q81" s="17"/>
      <c r="R81" s="17"/>
      <c r="S81" s="17"/>
      <c r="T81" s="17"/>
      <c r="U81" s="17"/>
      <c r="V81" s="17"/>
      <c r="W81" s="17"/>
      <c r="X81" s="12"/>
      <c r="Y81" s="6"/>
    </row>
    <row r="82" spans="1:25" ht="12.75">
      <c r="A82" s="10">
        <v>2351</v>
      </c>
      <c r="B82" s="10" t="s">
        <v>193</v>
      </c>
      <c r="C82" s="10" t="s">
        <v>195</v>
      </c>
      <c r="D82" s="10" t="s">
        <v>191</v>
      </c>
      <c r="E82" s="11" t="s">
        <v>400</v>
      </c>
      <c r="F82" s="15">
        <f>SUM(G82,H82)</f>
        <v>0</v>
      </c>
      <c r="G82" s="15">
        <f>+'8'!H146</f>
        <v>0</v>
      </c>
      <c r="H82" s="15">
        <f>+'8'!I146</f>
        <v>0</v>
      </c>
      <c r="I82" s="15">
        <f>SUM(J82,K82)</f>
        <v>0</v>
      </c>
      <c r="J82" s="15">
        <f>+'8'!K146</f>
        <v>0</v>
      </c>
      <c r="K82" s="15">
        <f>+'8'!L146</f>
        <v>0</v>
      </c>
      <c r="L82" s="15">
        <f>SUM(M82,N82)</f>
        <v>0</v>
      </c>
      <c r="M82" s="15">
        <f>+'8'!N146</f>
        <v>0</v>
      </c>
      <c r="N82" s="15">
        <f>+'8'!O146</f>
        <v>0</v>
      </c>
      <c r="O82" s="16">
        <f t="shared" si="41"/>
        <v>0</v>
      </c>
      <c r="P82" s="15">
        <f>+'8'!Q146</f>
        <v>0</v>
      </c>
      <c r="Q82" s="15">
        <f>+'8'!R146</f>
        <v>0</v>
      </c>
      <c r="R82" s="15">
        <f>SUM(S82,T82)</f>
        <v>0</v>
      </c>
      <c r="S82" s="15">
        <f>+'8'!T146</f>
        <v>0</v>
      </c>
      <c r="T82" s="15">
        <f>+'8'!U146</f>
        <v>0</v>
      </c>
      <c r="U82" s="15">
        <f>SUM(V82,W82)</f>
        <v>0</v>
      </c>
      <c r="V82" s="15">
        <f>+'8'!W146</f>
        <v>0</v>
      </c>
      <c r="W82" s="15">
        <f>+'8'!X146</f>
        <v>0</v>
      </c>
      <c r="X82" s="12"/>
      <c r="Y82" s="6"/>
    </row>
    <row r="83" spans="1:25" ht="25.5">
      <c r="A83" s="10">
        <v>2360</v>
      </c>
      <c r="B83" s="10" t="s">
        <v>193</v>
      </c>
      <c r="C83" s="10" t="s">
        <v>196</v>
      </c>
      <c r="D83" s="10" t="s">
        <v>190</v>
      </c>
      <c r="E83" s="11" t="s">
        <v>401</v>
      </c>
      <c r="F83" s="15">
        <f t="shared" ref="F83:N83" si="46">SUM(F85)</f>
        <v>0</v>
      </c>
      <c r="G83" s="15">
        <f t="shared" si="46"/>
        <v>0</v>
      </c>
      <c r="H83" s="15">
        <f t="shared" si="46"/>
        <v>0</v>
      </c>
      <c r="I83" s="15">
        <f t="shared" si="46"/>
        <v>0</v>
      </c>
      <c r="J83" s="15">
        <f t="shared" si="46"/>
        <v>0</v>
      </c>
      <c r="K83" s="15">
        <f t="shared" si="46"/>
        <v>0</v>
      </c>
      <c r="L83" s="15">
        <f t="shared" si="46"/>
        <v>0</v>
      </c>
      <c r="M83" s="15">
        <f t="shared" si="46"/>
        <v>0</v>
      </c>
      <c r="N83" s="15">
        <f t="shared" si="46"/>
        <v>0</v>
      </c>
      <c r="O83" s="16">
        <f t="shared" si="41"/>
        <v>0</v>
      </c>
      <c r="P83" s="15">
        <f>SUM(P85)</f>
        <v>0</v>
      </c>
      <c r="Q83" s="15">
        <f>SUM(Q85)</f>
        <v>0</v>
      </c>
      <c r="R83" s="15">
        <f t="shared" ref="R83:W83" si="47">SUM(R85)</f>
        <v>0</v>
      </c>
      <c r="S83" s="15">
        <f t="shared" si="47"/>
        <v>0</v>
      </c>
      <c r="T83" s="15">
        <f t="shared" si="47"/>
        <v>0</v>
      </c>
      <c r="U83" s="15">
        <f t="shared" si="47"/>
        <v>0</v>
      </c>
      <c r="V83" s="15">
        <f t="shared" si="47"/>
        <v>0</v>
      </c>
      <c r="W83" s="15">
        <f t="shared" si="47"/>
        <v>0</v>
      </c>
      <c r="X83" s="12"/>
      <c r="Y83" s="6"/>
    </row>
    <row r="84" spans="1:25" ht="12.75">
      <c r="A84" s="10"/>
      <c r="B84" s="10"/>
      <c r="C84" s="10"/>
      <c r="D84" s="10"/>
      <c r="E84" s="11" t="s">
        <v>346</v>
      </c>
      <c r="F84" s="17"/>
      <c r="G84" s="17"/>
      <c r="H84" s="17"/>
      <c r="I84" s="17"/>
      <c r="J84" s="17"/>
      <c r="K84" s="17"/>
      <c r="L84" s="17"/>
      <c r="M84" s="17"/>
      <c r="N84" s="17"/>
      <c r="O84" s="16"/>
      <c r="P84" s="17"/>
      <c r="Q84" s="17"/>
      <c r="R84" s="17"/>
      <c r="S84" s="17"/>
      <c r="T84" s="17"/>
      <c r="U84" s="17"/>
      <c r="V84" s="17"/>
      <c r="W84" s="17"/>
      <c r="X84" s="12"/>
      <c r="Y84" s="6"/>
    </row>
    <row r="85" spans="1:25" ht="25.5">
      <c r="A85" s="10">
        <v>2361</v>
      </c>
      <c r="B85" s="10" t="s">
        <v>193</v>
      </c>
      <c r="C85" s="10" t="s">
        <v>196</v>
      </c>
      <c r="D85" s="10" t="s">
        <v>191</v>
      </c>
      <c r="E85" s="11" t="s">
        <v>401</v>
      </c>
      <c r="F85" s="15">
        <f>SUM(G85,H85)</f>
        <v>0</v>
      </c>
      <c r="G85" s="15">
        <f>+'8'!H149</f>
        <v>0</v>
      </c>
      <c r="H85" s="15">
        <f>+'8'!I149</f>
        <v>0</v>
      </c>
      <c r="I85" s="15">
        <f>SUM(J85,K85)</f>
        <v>0</v>
      </c>
      <c r="J85" s="15">
        <f>+'8'!K149</f>
        <v>0</v>
      </c>
      <c r="K85" s="15">
        <f>+'8'!L149</f>
        <v>0</v>
      </c>
      <c r="L85" s="15">
        <f>SUM(M85,N85)</f>
        <v>0</v>
      </c>
      <c r="M85" s="15">
        <f>+'8'!N149</f>
        <v>0</v>
      </c>
      <c r="N85" s="15">
        <f>+'8'!O149</f>
        <v>0</v>
      </c>
      <c r="O85" s="16">
        <f t="shared" si="41"/>
        <v>0</v>
      </c>
      <c r="P85" s="15">
        <f>+'8'!Q149</f>
        <v>0</v>
      </c>
      <c r="Q85" s="15">
        <f>+'8'!R149</f>
        <v>0</v>
      </c>
      <c r="R85" s="15">
        <f>SUM(S85,T85)</f>
        <v>0</v>
      </c>
      <c r="S85" s="15">
        <f>+'8'!T149</f>
        <v>0</v>
      </c>
      <c r="T85" s="15">
        <f>+'8'!U149</f>
        <v>0</v>
      </c>
      <c r="U85" s="15">
        <f>SUM(V85,W85)</f>
        <v>0</v>
      </c>
      <c r="V85" s="15">
        <f>+'8'!W149</f>
        <v>0</v>
      </c>
      <c r="W85" s="15">
        <f>+'8'!X149</f>
        <v>0</v>
      </c>
      <c r="X85" s="12"/>
      <c r="Y85" s="6"/>
    </row>
    <row r="86" spans="1:25" ht="12.75">
      <c r="A86" s="10">
        <v>2370</v>
      </c>
      <c r="B86" s="10" t="s">
        <v>193</v>
      </c>
      <c r="C86" s="10" t="s">
        <v>209</v>
      </c>
      <c r="D86" s="10" t="s">
        <v>190</v>
      </c>
      <c r="E86" s="11" t="s">
        <v>402</v>
      </c>
      <c r="F86" s="15">
        <f t="shared" ref="F86:N86" si="48">SUM(F88)</f>
        <v>0</v>
      </c>
      <c r="G86" s="15">
        <f t="shared" si="48"/>
        <v>0</v>
      </c>
      <c r="H86" s="15">
        <f t="shared" si="48"/>
        <v>0</v>
      </c>
      <c r="I86" s="15">
        <f t="shared" si="48"/>
        <v>0</v>
      </c>
      <c r="J86" s="15">
        <f t="shared" si="48"/>
        <v>0</v>
      </c>
      <c r="K86" s="15">
        <f t="shared" si="48"/>
        <v>0</v>
      </c>
      <c r="L86" s="15">
        <f t="shared" si="48"/>
        <v>0</v>
      </c>
      <c r="M86" s="15">
        <f t="shared" si="48"/>
        <v>0</v>
      </c>
      <c r="N86" s="15">
        <f t="shared" si="48"/>
        <v>0</v>
      </c>
      <c r="O86" s="16">
        <f t="shared" si="41"/>
        <v>0</v>
      </c>
      <c r="P86" s="15">
        <f>SUM(P88)</f>
        <v>0</v>
      </c>
      <c r="Q86" s="15">
        <f>SUM(Q88)</f>
        <v>0</v>
      </c>
      <c r="R86" s="15">
        <f t="shared" ref="R86:W86" si="49">SUM(R88)</f>
        <v>0</v>
      </c>
      <c r="S86" s="15">
        <f t="shared" si="49"/>
        <v>0</v>
      </c>
      <c r="T86" s="15">
        <f t="shared" si="49"/>
        <v>0</v>
      </c>
      <c r="U86" s="15">
        <f t="shared" si="49"/>
        <v>0</v>
      </c>
      <c r="V86" s="15">
        <f t="shared" si="49"/>
        <v>0</v>
      </c>
      <c r="W86" s="15">
        <f t="shared" si="49"/>
        <v>0</v>
      </c>
      <c r="X86" s="12"/>
      <c r="Y86" s="6"/>
    </row>
    <row r="87" spans="1:25" ht="12.75">
      <c r="A87" s="10"/>
      <c r="B87" s="10"/>
      <c r="C87" s="10"/>
      <c r="D87" s="10"/>
      <c r="E87" s="11" t="s">
        <v>346</v>
      </c>
      <c r="F87" s="17"/>
      <c r="G87" s="17"/>
      <c r="H87" s="17"/>
      <c r="I87" s="17"/>
      <c r="J87" s="17"/>
      <c r="K87" s="17"/>
      <c r="L87" s="17"/>
      <c r="M87" s="17"/>
      <c r="N87" s="17"/>
      <c r="O87" s="16"/>
      <c r="P87" s="17"/>
      <c r="Q87" s="17"/>
      <c r="R87" s="17"/>
      <c r="S87" s="17"/>
      <c r="T87" s="17"/>
      <c r="U87" s="17"/>
      <c r="V87" s="17"/>
      <c r="W87" s="17"/>
      <c r="X87" s="12"/>
      <c r="Y87" s="6"/>
    </row>
    <row r="88" spans="1:25" ht="12.75">
      <c r="A88" s="10">
        <v>2371</v>
      </c>
      <c r="B88" s="10" t="s">
        <v>193</v>
      </c>
      <c r="C88" s="10" t="s">
        <v>209</v>
      </c>
      <c r="D88" s="10" t="s">
        <v>191</v>
      </c>
      <c r="E88" s="11" t="s">
        <v>402</v>
      </c>
      <c r="F88" s="15">
        <f>SUM(G88,H88)</f>
        <v>0</v>
      </c>
      <c r="G88" s="15">
        <f>+'8'!H152</f>
        <v>0</v>
      </c>
      <c r="H88" s="15">
        <f>+'8'!I152</f>
        <v>0</v>
      </c>
      <c r="I88" s="15">
        <f>SUM(J88,K88)</f>
        <v>0</v>
      </c>
      <c r="J88" s="15">
        <f>+'8'!K152</f>
        <v>0</v>
      </c>
      <c r="K88" s="15">
        <f>+'8'!L152</f>
        <v>0</v>
      </c>
      <c r="L88" s="15">
        <f>SUM(M88,N88)</f>
        <v>0</v>
      </c>
      <c r="M88" s="15">
        <f>+'8'!N152</f>
        <v>0</v>
      </c>
      <c r="N88" s="15">
        <f>+'8'!O152</f>
        <v>0</v>
      </c>
      <c r="O88" s="16">
        <f t="shared" si="41"/>
        <v>0</v>
      </c>
      <c r="P88" s="15">
        <f>+'8'!Q152</f>
        <v>0</v>
      </c>
      <c r="Q88" s="15">
        <f>+'8'!R152</f>
        <v>0</v>
      </c>
      <c r="R88" s="15">
        <f>SUM(S88,T88)</f>
        <v>0</v>
      </c>
      <c r="S88" s="15">
        <f>+'8'!T152</f>
        <v>0</v>
      </c>
      <c r="T88" s="15">
        <f>+'8'!U152</f>
        <v>0</v>
      </c>
      <c r="U88" s="15">
        <f>SUM(V88,W88)</f>
        <v>0</v>
      </c>
      <c r="V88" s="15">
        <f>+'8'!W152</f>
        <v>0</v>
      </c>
      <c r="W88" s="15">
        <f>+'8'!X152</f>
        <v>0</v>
      </c>
      <c r="X88" s="12"/>
      <c r="Y88" s="6"/>
    </row>
    <row r="89" spans="1:25" ht="25.5">
      <c r="A89" s="10">
        <v>2380</v>
      </c>
      <c r="B89" s="10" t="s">
        <v>193</v>
      </c>
      <c r="C89" s="10" t="s">
        <v>376</v>
      </c>
      <c r="D89" s="10" t="s">
        <v>190</v>
      </c>
      <c r="E89" s="11" t="s">
        <v>403</v>
      </c>
      <c r="F89" s="15">
        <f t="shared" ref="F89:N89" si="50">SUM(F91)</f>
        <v>0</v>
      </c>
      <c r="G89" s="15">
        <f t="shared" si="50"/>
        <v>0</v>
      </c>
      <c r="H89" s="15">
        <f t="shared" si="50"/>
        <v>0</v>
      </c>
      <c r="I89" s="15">
        <f t="shared" si="50"/>
        <v>0</v>
      </c>
      <c r="J89" s="15">
        <f t="shared" si="50"/>
        <v>0</v>
      </c>
      <c r="K89" s="15">
        <f t="shared" si="50"/>
        <v>0</v>
      </c>
      <c r="L89" s="15">
        <f t="shared" si="50"/>
        <v>0</v>
      </c>
      <c r="M89" s="15">
        <f t="shared" si="50"/>
        <v>0</v>
      </c>
      <c r="N89" s="15">
        <f t="shared" si="50"/>
        <v>0</v>
      </c>
      <c r="O89" s="16">
        <f t="shared" si="41"/>
        <v>0</v>
      </c>
      <c r="P89" s="15">
        <f>SUM(P91)</f>
        <v>0</v>
      </c>
      <c r="Q89" s="15">
        <f>SUM(Q91)</f>
        <v>0</v>
      </c>
      <c r="R89" s="15">
        <f t="shared" ref="R89:W89" si="51">SUM(R91)</f>
        <v>0</v>
      </c>
      <c r="S89" s="15">
        <f t="shared" si="51"/>
        <v>0</v>
      </c>
      <c r="T89" s="15">
        <f t="shared" si="51"/>
        <v>0</v>
      </c>
      <c r="U89" s="15">
        <f t="shared" si="51"/>
        <v>0</v>
      </c>
      <c r="V89" s="15">
        <f t="shared" si="51"/>
        <v>0</v>
      </c>
      <c r="W89" s="15">
        <f t="shared" si="51"/>
        <v>0</v>
      </c>
      <c r="X89" s="12"/>
      <c r="Y89" s="6"/>
    </row>
    <row r="90" spans="1:25" ht="12.75">
      <c r="A90" s="10"/>
      <c r="B90" s="10"/>
      <c r="C90" s="10"/>
      <c r="D90" s="10"/>
      <c r="E90" s="11" t="s">
        <v>346</v>
      </c>
      <c r="F90" s="17"/>
      <c r="G90" s="17"/>
      <c r="H90" s="17"/>
      <c r="I90" s="17"/>
      <c r="J90" s="17"/>
      <c r="K90" s="17"/>
      <c r="L90" s="17"/>
      <c r="M90" s="17"/>
      <c r="N90" s="17"/>
      <c r="O90" s="16"/>
      <c r="P90" s="17"/>
      <c r="Q90" s="17"/>
      <c r="R90" s="17"/>
      <c r="S90" s="17"/>
      <c r="T90" s="17"/>
      <c r="U90" s="17"/>
      <c r="V90" s="17"/>
      <c r="W90" s="17"/>
      <c r="X90" s="12"/>
      <c r="Y90" s="6"/>
    </row>
    <row r="91" spans="1:25" ht="25.5">
      <c r="A91" s="10">
        <v>2381</v>
      </c>
      <c r="B91" s="10">
        <v>3</v>
      </c>
      <c r="C91" s="10" t="s">
        <v>376</v>
      </c>
      <c r="D91" s="10" t="s">
        <v>191</v>
      </c>
      <c r="E91" s="11" t="s">
        <v>404</v>
      </c>
      <c r="F91" s="15">
        <f>SUM(G91,H91)</f>
        <v>0</v>
      </c>
      <c r="G91" s="15"/>
      <c r="H91" s="15"/>
      <c r="I91" s="15">
        <f>SUM(J91,K91)</f>
        <v>0</v>
      </c>
      <c r="J91" s="15"/>
      <c r="K91" s="15"/>
      <c r="L91" s="15">
        <f>SUM(M91,N91)</f>
        <v>0</v>
      </c>
      <c r="M91" s="15"/>
      <c r="N91" s="15"/>
      <c r="O91" s="16">
        <f t="shared" si="41"/>
        <v>0</v>
      </c>
      <c r="P91" s="15"/>
      <c r="Q91" s="15"/>
      <c r="R91" s="15">
        <f>SUM(S91,T91)</f>
        <v>0</v>
      </c>
      <c r="S91" s="15"/>
      <c r="T91" s="15"/>
      <c r="U91" s="15">
        <f>SUM(V91,W91)</f>
        <v>0</v>
      </c>
      <c r="V91" s="15"/>
      <c r="W91" s="15"/>
      <c r="X91" s="12"/>
      <c r="Y91" s="6"/>
    </row>
    <row r="92" spans="1:25" ht="38.25">
      <c r="A92" s="10">
        <v>2400</v>
      </c>
      <c r="B92" s="10" t="s">
        <v>205</v>
      </c>
      <c r="C92" s="10" t="s">
        <v>190</v>
      </c>
      <c r="D92" s="10" t="s">
        <v>190</v>
      </c>
      <c r="E92" s="11" t="s">
        <v>405</v>
      </c>
      <c r="F92" s="15">
        <f t="shared" ref="F92:N92" si="52">SUM(F94,F98,F104,F112,F117,F124,F127,F133,F142)</f>
        <v>1328247.4118999999</v>
      </c>
      <c r="G92" s="15">
        <f t="shared" si="52"/>
        <v>172859.7616</v>
      </c>
      <c r="H92" s="15">
        <f t="shared" si="52"/>
        <v>1155387.6502999999</v>
      </c>
      <c r="I92" s="15">
        <f t="shared" si="52"/>
        <v>595232.49579999922</v>
      </c>
      <c r="J92" s="15">
        <f t="shared" si="52"/>
        <v>137745.54999999926</v>
      </c>
      <c r="K92" s="15">
        <f t="shared" si="52"/>
        <v>457486.94579999987</v>
      </c>
      <c r="L92" s="15">
        <f t="shared" si="52"/>
        <v>1013931.9269999999</v>
      </c>
      <c r="M92" s="15">
        <f t="shared" si="52"/>
        <v>161005</v>
      </c>
      <c r="N92" s="15">
        <f t="shared" si="52"/>
        <v>852926.92699999991</v>
      </c>
      <c r="O92" s="16">
        <f t="shared" si="41"/>
        <v>418699.43120000069</v>
      </c>
      <c r="P92" s="15">
        <f>SUM(P94,P98,P104,P112,P117,P124,P127,P133,P142)</f>
        <v>23259.450000000739</v>
      </c>
      <c r="Q92" s="15">
        <f>SUM(Q94,Q98,Q104,Q112,Q117,Q124,Q127,Q133,Q142)</f>
        <v>395439.98120000004</v>
      </c>
      <c r="R92" s="15">
        <f t="shared" ref="R92:W92" si="53">SUM(R94,R98,R104,R112,R117,R124,R127,R133,R142)</f>
        <v>1589420.85</v>
      </c>
      <c r="S92" s="15">
        <f t="shared" si="53"/>
        <v>166505</v>
      </c>
      <c r="T92" s="15">
        <f t="shared" si="53"/>
        <v>1422915.85</v>
      </c>
      <c r="U92" s="15">
        <f t="shared" si="53"/>
        <v>1580843.8</v>
      </c>
      <c r="V92" s="15">
        <f t="shared" si="53"/>
        <v>171505</v>
      </c>
      <c r="W92" s="15">
        <f t="shared" si="53"/>
        <v>1409338.8</v>
      </c>
      <c r="X92" s="12"/>
      <c r="Y92" s="6"/>
    </row>
    <row r="93" spans="1:25" ht="12.75">
      <c r="A93" s="10"/>
      <c r="B93" s="10"/>
      <c r="C93" s="10"/>
      <c r="D93" s="10"/>
      <c r="E93" s="11" t="s">
        <v>346</v>
      </c>
      <c r="F93" s="17"/>
      <c r="G93" s="17"/>
      <c r="H93" s="17"/>
      <c r="I93" s="17"/>
      <c r="J93" s="17"/>
      <c r="K93" s="17"/>
      <c r="L93" s="17"/>
      <c r="M93" s="17"/>
      <c r="N93" s="17"/>
      <c r="O93" s="16"/>
      <c r="P93" s="17"/>
      <c r="Q93" s="17"/>
      <c r="R93" s="17"/>
      <c r="S93" s="17"/>
      <c r="T93" s="17"/>
      <c r="U93" s="17"/>
      <c r="V93" s="17"/>
      <c r="W93" s="17"/>
      <c r="X93" s="12"/>
      <c r="Y93" s="6"/>
    </row>
    <row r="94" spans="1:25" ht="25.5">
      <c r="A94" s="10">
        <v>2410</v>
      </c>
      <c r="B94" s="10" t="s">
        <v>205</v>
      </c>
      <c r="C94" s="10" t="s">
        <v>191</v>
      </c>
      <c r="D94" s="10" t="s">
        <v>190</v>
      </c>
      <c r="E94" s="11" t="s">
        <v>406</v>
      </c>
      <c r="F94" s="15">
        <f t="shared" ref="F94:N94" si="54">SUM(F96:F97)</f>
        <v>0</v>
      </c>
      <c r="G94" s="15">
        <f t="shared" si="54"/>
        <v>0</v>
      </c>
      <c r="H94" s="15">
        <f t="shared" si="54"/>
        <v>0</v>
      </c>
      <c r="I94" s="15">
        <f t="shared" si="54"/>
        <v>0</v>
      </c>
      <c r="J94" s="15">
        <f t="shared" si="54"/>
        <v>0</v>
      </c>
      <c r="K94" s="15">
        <f t="shared" si="54"/>
        <v>0</v>
      </c>
      <c r="L94" s="15">
        <f t="shared" si="54"/>
        <v>0</v>
      </c>
      <c r="M94" s="15">
        <f t="shared" si="54"/>
        <v>0</v>
      </c>
      <c r="N94" s="15">
        <f t="shared" si="54"/>
        <v>0</v>
      </c>
      <c r="O94" s="16">
        <f t="shared" si="41"/>
        <v>0</v>
      </c>
      <c r="P94" s="15">
        <f>SUM(P96:P97)</f>
        <v>0</v>
      </c>
      <c r="Q94" s="15">
        <f>SUM(Q96:Q97)</f>
        <v>0</v>
      </c>
      <c r="R94" s="15">
        <f t="shared" ref="R94:W94" si="55">SUM(R96:R97)</f>
        <v>0</v>
      </c>
      <c r="S94" s="15">
        <f t="shared" si="55"/>
        <v>0</v>
      </c>
      <c r="T94" s="15">
        <f t="shared" si="55"/>
        <v>0</v>
      </c>
      <c r="U94" s="15">
        <f t="shared" si="55"/>
        <v>0</v>
      </c>
      <c r="V94" s="15">
        <f t="shared" si="55"/>
        <v>0</v>
      </c>
      <c r="W94" s="15">
        <f t="shared" si="55"/>
        <v>0</v>
      </c>
      <c r="X94" s="12"/>
      <c r="Y94" s="6"/>
    </row>
    <row r="95" spans="1:25" ht="12.75">
      <c r="A95" s="10"/>
      <c r="B95" s="10"/>
      <c r="C95" s="10"/>
      <c r="D95" s="10"/>
      <c r="E95" s="11" t="s">
        <v>346</v>
      </c>
      <c r="F95" s="17"/>
      <c r="G95" s="17"/>
      <c r="H95" s="17"/>
      <c r="I95" s="17"/>
      <c r="J95" s="17"/>
      <c r="K95" s="17"/>
      <c r="L95" s="17"/>
      <c r="M95" s="17"/>
      <c r="N95" s="17"/>
      <c r="O95" s="16"/>
      <c r="P95" s="17"/>
      <c r="Q95" s="17"/>
      <c r="R95" s="17"/>
      <c r="S95" s="17"/>
      <c r="T95" s="17"/>
      <c r="U95" s="17"/>
      <c r="V95" s="17"/>
      <c r="W95" s="17"/>
      <c r="X95" s="12"/>
      <c r="Y95" s="6"/>
    </row>
    <row r="96" spans="1:25" ht="25.5">
      <c r="A96" s="10">
        <v>2411</v>
      </c>
      <c r="B96" s="10" t="s">
        <v>205</v>
      </c>
      <c r="C96" s="10" t="s">
        <v>191</v>
      </c>
      <c r="D96" s="10" t="s">
        <v>191</v>
      </c>
      <c r="E96" s="11" t="s">
        <v>407</v>
      </c>
      <c r="F96" s="15">
        <f>SUM(G96,H96)</f>
        <v>0</v>
      </c>
      <c r="G96" s="15">
        <f>+'8'!H157</f>
        <v>0</v>
      </c>
      <c r="H96" s="15">
        <f>+'8'!I157</f>
        <v>0</v>
      </c>
      <c r="I96" s="15">
        <f>SUM(J96,K96)</f>
        <v>0</v>
      </c>
      <c r="J96" s="15">
        <f>+'8'!K157</f>
        <v>0</v>
      </c>
      <c r="K96" s="15">
        <f>+'8'!L157</f>
        <v>0</v>
      </c>
      <c r="L96" s="15">
        <f>SUM(M96,N96)</f>
        <v>0</v>
      </c>
      <c r="M96" s="15">
        <f>+'8'!N157</f>
        <v>0</v>
      </c>
      <c r="N96" s="15">
        <f>+'8'!O157</f>
        <v>0</v>
      </c>
      <c r="O96" s="16">
        <f t="shared" si="41"/>
        <v>0</v>
      </c>
      <c r="P96" s="15">
        <f>+'8'!Q157</f>
        <v>0</v>
      </c>
      <c r="Q96" s="15">
        <f>+'8'!R157</f>
        <v>0</v>
      </c>
      <c r="R96" s="15">
        <f>SUM(S96,T96)</f>
        <v>0</v>
      </c>
      <c r="S96" s="15">
        <f>+'8'!T157</f>
        <v>0</v>
      </c>
      <c r="T96" s="15">
        <f>+'8'!U157</f>
        <v>0</v>
      </c>
      <c r="U96" s="15">
        <f>SUM(V96,W96)</f>
        <v>0</v>
      </c>
      <c r="V96" s="15">
        <f>+'8'!W157</f>
        <v>0</v>
      </c>
      <c r="W96" s="15">
        <f>+'8'!X157</f>
        <v>0</v>
      </c>
      <c r="X96" s="12"/>
      <c r="Y96" s="6"/>
    </row>
    <row r="97" spans="1:25" ht="25.5">
      <c r="A97" s="10">
        <v>2412</v>
      </c>
      <c r="B97" s="10" t="s">
        <v>205</v>
      </c>
      <c r="C97" s="10" t="s">
        <v>191</v>
      </c>
      <c r="D97" s="10" t="s">
        <v>199</v>
      </c>
      <c r="E97" s="11" t="s">
        <v>408</v>
      </c>
      <c r="F97" s="15">
        <f>SUM(G97,H97)</f>
        <v>0</v>
      </c>
      <c r="G97" s="15">
        <f>+'8'!H158</f>
        <v>0</v>
      </c>
      <c r="H97" s="15">
        <f>+'8'!I158</f>
        <v>0</v>
      </c>
      <c r="I97" s="15">
        <f>SUM(J97,K97)</f>
        <v>0</v>
      </c>
      <c r="J97" s="15">
        <f>+'8'!K158</f>
        <v>0</v>
      </c>
      <c r="K97" s="15">
        <f>+'8'!L158</f>
        <v>0</v>
      </c>
      <c r="L97" s="15">
        <f>SUM(M97,N97)</f>
        <v>0</v>
      </c>
      <c r="M97" s="15">
        <f>+'8'!N158</f>
        <v>0</v>
      </c>
      <c r="N97" s="15">
        <f>+'8'!O158</f>
        <v>0</v>
      </c>
      <c r="O97" s="16">
        <f t="shared" si="41"/>
        <v>0</v>
      </c>
      <c r="P97" s="15">
        <f>+'8'!Q158</f>
        <v>0</v>
      </c>
      <c r="Q97" s="15">
        <f>+'8'!R158</f>
        <v>0</v>
      </c>
      <c r="R97" s="15">
        <f>SUM(S97,T97)</f>
        <v>0</v>
      </c>
      <c r="S97" s="15">
        <f>+'8'!T158</f>
        <v>0</v>
      </c>
      <c r="T97" s="15">
        <f>+'8'!U158</f>
        <v>0</v>
      </c>
      <c r="U97" s="15">
        <f>SUM(V97,W97)</f>
        <v>0</v>
      </c>
      <c r="V97" s="15">
        <f>+'8'!W158</f>
        <v>0</v>
      </c>
      <c r="W97" s="15">
        <f>+'8'!X158</f>
        <v>0</v>
      </c>
      <c r="X97" s="12"/>
      <c r="Y97" s="6"/>
    </row>
    <row r="98" spans="1:25" ht="25.5">
      <c r="A98" s="10">
        <v>2420</v>
      </c>
      <c r="B98" s="10" t="s">
        <v>205</v>
      </c>
      <c r="C98" s="10" t="s">
        <v>199</v>
      </c>
      <c r="D98" s="10" t="s">
        <v>190</v>
      </c>
      <c r="E98" s="11" t="s">
        <v>409</v>
      </c>
      <c r="F98" s="15">
        <f t="shared" ref="F98:N98" si="56">SUM(F100:F103)</f>
        <v>0</v>
      </c>
      <c r="G98" s="15">
        <f t="shared" si="56"/>
        <v>0</v>
      </c>
      <c r="H98" s="15">
        <f t="shared" si="56"/>
        <v>0</v>
      </c>
      <c r="I98" s="15">
        <f t="shared" si="56"/>
        <v>0</v>
      </c>
      <c r="J98" s="15">
        <f t="shared" si="56"/>
        <v>0</v>
      </c>
      <c r="K98" s="15">
        <f t="shared" si="56"/>
        <v>0</v>
      </c>
      <c r="L98" s="15">
        <f t="shared" si="56"/>
        <v>0</v>
      </c>
      <c r="M98" s="15">
        <f t="shared" si="56"/>
        <v>0</v>
      </c>
      <c r="N98" s="15">
        <f t="shared" si="56"/>
        <v>0</v>
      </c>
      <c r="O98" s="16">
        <f t="shared" si="41"/>
        <v>0</v>
      </c>
      <c r="P98" s="15">
        <f>SUM(P100:P103)</f>
        <v>0</v>
      </c>
      <c r="Q98" s="15">
        <f>SUM(Q100:Q103)</f>
        <v>0</v>
      </c>
      <c r="R98" s="15">
        <f t="shared" ref="R98:W98" si="57">SUM(R100:R103)</f>
        <v>0</v>
      </c>
      <c r="S98" s="15">
        <f t="shared" si="57"/>
        <v>0</v>
      </c>
      <c r="T98" s="15">
        <f t="shared" si="57"/>
        <v>0</v>
      </c>
      <c r="U98" s="15">
        <f t="shared" si="57"/>
        <v>0</v>
      </c>
      <c r="V98" s="15">
        <f t="shared" si="57"/>
        <v>0</v>
      </c>
      <c r="W98" s="15">
        <f t="shared" si="57"/>
        <v>0</v>
      </c>
      <c r="X98" s="12"/>
      <c r="Y98" s="6"/>
    </row>
    <row r="99" spans="1:25" ht="12.75">
      <c r="A99" s="10"/>
      <c r="B99" s="10"/>
      <c r="C99" s="10"/>
      <c r="D99" s="10"/>
      <c r="E99" s="11" t="s">
        <v>346</v>
      </c>
      <c r="F99" s="17"/>
      <c r="G99" s="17"/>
      <c r="H99" s="17"/>
      <c r="I99" s="17"/>
      <c r="J99" s="17"/>
      <c r="K99" s="17"/>
      <c r="L99" s="17"/>
      <c r="M99" s="17"/>
      <c r="N99" s="17"/>
      <c r="O99" s="16"/>
      <c r="P99" s="17"/>
      <c r="Q99" s="17"/>
      <c r="R99" s="17"/>
      <c r="S99" s="17"/>
      <c r="T99" s="17"/>
      <c r="U99" s="17"/>
      <c r="V99" s="17"/>
      <c r="W99" s="17"/>
      <c r="X99" s="12"/>
      <c r="Y99" s="6"/>
    </row>
    <row r="100" spans="1:25" ht="12.75">
      <c r="A100" s="10">
        <v>2421</v>
      </c>
      <c r="B100" s="10" t="s">
        <v>205</v>
      </c>
      <c r="C100" s="10" t="s">
        <v>199</v>
      </c>
      <c r="D100" s="10" t="s">
        <v>191</v>
      </c>
      <c r="E100" s="11" t="s">
        <v>410</v>
      </c>
      <c r="F100" s="15">
        <f>SUM(G100,H100)</f>
        <v>0</v>
      </c>
      <c r="G100" s="15">
        <f>+'8'!H161</f>
        <v>0</v>
      </c>
      <c r="H100" s="15">
        <f>+'8'!I161</f>
        <v>0</v>
      </c>
      <c r="I100" s="15">
        <f>SUM(J100,K100)</f>
        <v>0</v>
      </c>
      <c r="J100" s="15">
        <f>+'8'!K161</f>
        <v>0</v>
      </c>
      <c r="K100" s="15">
        <f>+'8'!L161</f>
        <v>0</v>
      </c>
      <c r="L100" s="15">
        <f>SUM(M100,N100)</f>
        <v>0</v>
      </c>
      <c r="M100" s="15">
        <f>+'8'!N161</f>
        <v>0</v>
      </c>
      <c r="N100" s="15">
        <f>+'8'!O161</f>
        <v>0</v>
      </c>
      <c r="O100" s="16">
        <f t="shared" si="41"/>
        <v>0</v>
      </c>
      <c r="P100" s="15">
        <f>+'8'!Q161</f>
        <v>0</v>
      </c>
      <c r="Q100" s="15">
        <f>+'8'!R161</f>
        <v>0</v>
      </c>
      <c r="R100" s="15">
        <f>SUM(S100,T100)</f>
        <v>0</v>
      </c>
      <c r="S100" s="15">
        <f>+'8'!T161</f>
        <v>0</v>
      </c>
      <c r="T100" s="15">
        <f>+'8'!U161</f>
        <v>0</v>
      </c>
      <c r="U100" s="15">
        <f>SUM(V100,W100)</f>
        <v>0</v>
      </c>
      <c r="V100" s="15">
        <f>+'8'!W161</f>
        <v>0</v>
      </c>
      <c r="W100" s="15">
        <f>+'8'!X161</f>
        <v>0</v>
      </c>
      <c r="X100" s="12"/>
      <c r="Y100" s="6"/>
    </row>
    <row r="101" spans="1:25" ht="12.75">
      <c r="A101" s="10">
        <v>2422</v>
      </c>
      <c r="B101" s="10" t="s">
        <v>205</v>
      </c>
      <c r="C101" s="10" t="s">
        <v>199</v>
      </c>
      <c r="D101" s="10" t="s">
        <v>199</v>
      </c>
      <c r="E101" s="11" t="s">
        <v>411</v>
      </c>
      <c r="F101" s="15">
        <f>SUM(G101,H101)</f>
        <v>0</v>
      </c>
      <c r="G101" s="15">
        <f>+'8'!H162</f>
        <v>0</v>
      </c>
      <c r="H101" s="15">
        <f>+'8'!I162</f>
        <v>0</v>
      </c>
      <c r="I101" s="15">
        <f>SUM(J101,K101)</f>
        <v>0</v>
      </c>
      <c r="J101" s="15">
        <f>+'8'!K162</f>
        <v>0</v>
      </c>
      <c r="K101" s="15">
        <f>+'8'!L162</f>
        <v>0</v>
      </c>
      <c r="L101" s="15">
        <f>SUM(M101,N101)</f>
        <v>0</v>
      </c>
      <c r="M101" s="15">
        <f>+'8'!N162</f>
        <v>0</v>
      </c>
      <c r="N101" s="15">
        <f>+'8'!O162</f>
        <v>0</v>
      </c>
      <c r="O101" s="16">
        <f t="shared" si="41"/>
        <v>0</v>
      </c>
      <c r="P101" s="15">
        <f>+'8'!Q162</f>
        <v>0</v>
      </c>
      <c r="Q101" s="15">
        <f>+'8'!R162</f>
        <v>0</v>
      </c>
      <c r="R101" s="15">
        <f>SUM(S101,T101)</f>
        <v>0</v>
      </c>
      <c r="S101" s="15">
        <f>+'8'!T162</f>
        <v>0</v>
      </c>
      <c r="T101" s="15">
        <f>+'8'!U162</f>
        <v>0</v>
      </c>
      <c r="U101" s="15">
        <f>SUM(V101,W101)</f>
        <v>0</v>
      </c>
      <c r="V101" s="15">
        <f>+'8'!W162</f>
        <v>0</v>
      </c>
      <c r="W101" s="15">
        <f>+'8'!X162</f>
        <v>0</v>
      </c>
      <c r="X101" s="12"/>
      <c r="Y101" s="6"/>
    </row>
    <row r="102" spans="1:25" ht="12.75">
      <c r="A102" s="10">
        <v>2423</v>
      </c>
      <c r="B102" s="10" t="s">
        <v>205</v>
      </c>
      <c r="C102" s="10" t="s">
        <v>199</v>
      </c>
      <c r="D102" s="10" t="s">
        <v>193</v>
      </c>
      <c r="E102" s="11" t="s">
        <v>412</v>
      </c>
      <c r="F102" s="15">
        <f>SUM(G102,H102)</f>
        <v>0</v>
      </c>
      <c r="G102" s="15">
        <f>+'8'!H170</f>
        <v>0</v>
      </c>
      <c r="H102" s="15">
        <f>+'8'!I170</f>
        <v>0</v>
      </c>
      <c r="I102" s="15">
        <f>SUM(J102,K102)</f>
        <v>0</v>
      </c>
      <c r="J102" s="15">
        <f>+'8'!K170</f>
        <v>0</v>
      </c>
      <c r="K102" s="15">
        <f>+'8'!L170</f>
        <v>0</v>
      </c>
      <c r="L102" s="15">
        <f>SUM(M102,N102)</f>
        <v>0</v>
      </c>
      <c r="M102" s="15">
        <f>+'8'!N170</f>
        <v>0</v>
      </c>
      <c r="N102" s="15">
        <f>+'8'!O170</f>
        <v>0</v>
      </c>
      <c r="O102" s="16">
        <f t="shared" si="41"/>
        <v>0</v>
      </c>
      <c r="P102" s="15">
        <f>+'8'!Q170</f>
        <v>0</v>
      </c>
      <c r="Q102" s="15">
        <f>+'8'!R170</f>
        <v>0</v>
      </c>
      <c r="R102" s="15">
        <f>SUM(S102,T102)</f>
        <v>0</v>
      </c>
      <c r="S102" s="15">
        <f>+'8'!T170</f>
        <v>0</v>
      </c>
      <c r="T102" s="15">
        <f>+'8'!U170</f>
        <v>0</v>
      </c>
      <c r="U102" s="15">
        <f>SUM(V102,W102)</f>
        <v>0</v>
      </c>
      <c r="V102" s="15">
        <f>+'8'!W170</f>
        <v>0</v>
      </c>
      <c r="W102" s="15">
        <f>+'8'!X170</f>
        <v>0</v>
      </c>
      <c r="X102" s="12"/>
      <c r="Y102" s="6"/>
    </row>
    <row r="103" spans="1:25" ht="12.75">
      <c r="A103" s="10">
        <v>2424</v>
      </c>
      <c r="B103" s="10" t="s">
        <v>205</v>
      </c>
      <c r="C103" s="10" t="s">
        <v>199</v>
      </c>
      <c r="D103" s="10" t="s">
        <v>205</v>
      </c>
      <c r="E103" s="11" t="s">
        <v>413</v>
      </c>
      <c r="F103" s="15">
        <f>SUM(G103,H103)</f>
        <v>0</v>
      </c>
      <c r="G103" s="15">
        <f>+'8'!H171</f>
        <v>0</v>
      </c>
      <c r="H103" s="15">
        <f>+'8'!I171</f>
        <v>0</v>
      </c>
      <c r="I103" s="15">
        <f>SUM(J103,K103)</f>
        <v>0</v>
      </c>
      <c r="J103" s="15">
        <f>+'8'!K171</f>
        <v>0</v>
      </c>
      <c r="K103" s="15">
        <f>+'8'!L171</f>
        <v>0</v>
      </c>
      <c r="L103" s="15">
        <f>SUM(M103,N103)</f>
        <v>0</v>
      </c>
      <c r="M103" s="15">
        <f>+'8'!N171</f>
        <v>0</v>
      </c>
      <c r="N103" s="15">
        <f>+'8'!O171</f>
        <v>0</v>
      </c>
      <c r="O103" s="16">
        <f t="shared" si="41"/>
        <v>0</v>
      </c>
      <c r="P103" s="15">
        <f>+'8'!Q171</f>
        <v>0</v>
      </c>
      <c r="Q103" s="15">
        <f>+'8'!R171</f>
        <v>0</v>
      </c>
      <c r="R103" s="15">
        <f>SUM(S103,T103)</f>
        <v>0</v>
      </c>
      <c r="S103" s="15">
        <f>+'8'!T171</f>
        <v>0</v>
      </c>
      <c r="T103" s="15">
        <f>+'8'!U171</f>
        <v>0</v>
      </c>
      <c r="U103" s="15">
        <f>SUM(V103,W103)</f>
        <v>0</v>
      </c>
      <c r="V103" s="15">
        <f>+'8'!W171</f>
        <v>0</v>
      </c>
      <c r="W103" s="15">
        <f>+'8'!X171</f>
        <v>0</v>
      </c>
      <c r="X103" s="12"/>
      <c r="Y103" s="6"/>
    </row>
    <row r="104" spans="1:25" ht="12.75">
      <c r="A104" s="10">
        <v>2430</v>
      </c>
      <c r="B104" s="10" t="s">
        <v>205</v>
      </c>
      <c r="C104" s="10" t="s">
        <v>193</v>
      </c>
      <c r="D104" s="10" t="s">
        <v>190</v>
      </c>
      <c r="E104" s="11" t="s">
        <v>414</v>
      </c>
      <c r="F104" s="15">
        <f t="shared" ref="F104:N104" si="58">SUM(F106:F111)</f>
        <v>0</v>
      </c>
      <c r="G104" s="15">
        <f t="shared" si="58"/>
        <v>0</v>
      </c>
      <c r="H104" s="15">
        <f t="shared" si="58"/>
        <v>0</v>
      </c>
      <c r="I104" s="15">
        <f t="shared" si="58"/>
        <v>0</v>
      </c>
      <c r="J104" s="15">
        <f t="shared" si="58"/>
        <v>0</v>
      </c>
      <c r="K104" s="15">
        <f t="shared" si="58"/>
        <v>0</v>
      </c>
      <c r="L104" s="15">
        <f t="shared" si="58"/>
        <v>0</v>
      </c>
      <c r="M104" s="15">
        <f t="shared" si="58"/>
        <v>0</v>
      </c>
      <c r="N104" s="15">
        <f t="shared" si="58"/>
        <v>0</v>
      </c>
      <c r="O104" s="16">
        <f t="shared" si="41"/>
        <v>0</v>
      </c>
      <c r="P104" s="15">
        <f>SUM(P106:P111)</f>
        <v>0</v>
      </c>
      <c r="Q104" s="15">
        <f>SUM(Q106:Q111)</f>
        <v>0</v>
      </c>
      <c r="R104" s="15">
        <f t="shared" ref="R104:W104" si="59">SUM(R106:R111)</f>
        <v>0</v>
      </c>
      <c r="S104" s="15">
        <f t="shared" si="59"/>
        <v>0</v>
      </c>
      <c r="T104" s="15">
        <f t="shared" si="59"/>
        <v>0</v>
      </c>
      <c r="U104" s="15">
        <f t="shared" si="59"/>
        <v>0</v>
      </c>
      <c r="V104" s="15">
        <f t="shared" si="59"/>
        <v>0</v>
      </c>
      <c r="W104" s="15">
        <f t="shared" si="59"/>
        <v>0</v>
      </c>
      <c r="X104" s="12"/>
      <c r="Y104" s="6"/>
    </row>
    <row r="105" spans="1:25" ht="12.75">
      <c r="A105" s="10"/>
      <c r="B105" s="10"/>
      <c r="C105" s="10"/>
      <c r="D105" s="10"/>
      <c r="E105" s="11" t="s">
        <v>346</v>
      </c>
      <c r="F105" s="17"/>
      <c r="G105" s="17"/>
      <c r="H105" s="17"/>
      <c r="I105" s="17"/>
      <c r="J105" s="17"/>
      <c r="K105" s="17"/>
      <c r="L105" s="17"/>
      <c r="M105" s="17"/>
      <c r="N105" s="17"/>
      <c r="O105" s="16"/>
      <c r="P105" s="17"/>
      <c r="Q105" s="17"/>
      <c r="R105" s="17"/>
      <c r="S105" s="17"/>
      <c r="T105" s="17"/>
      <c r="U105" s="17"/>
      <c r="V105" s="17"/>
      <c r="W105" s="17"/>
      <c r="X105" s="12"/>
      <c r="Y105" s="6"/>
    </row>
    <row r="106" spans="1:25" ht="12.75">
      <c r="A106" s="10">
        <v>2431</v>
      </c>
      <c r="B106" s="10" t="s">
        <v>205</v>
      </c>
      <c r="C106" s="10" t="s">
        <v>193</v>
      </c>
      <c r="D106" s="10" t="s">
        <v>191</v>
      </c>
      <c r="E106" s="11" t="s">
        <v>415</v>
      </c>
      <c r="F106" s="15">
        <f t="shared" ref="F106:F111" si="60">SUM(G106,H106)</f>
        <v>0</v>
      </c>
      <c r="G106" s="15">
        <f>+'8'!H174</f>
        <v>0</v>
      </c>
      <c r="H106" s="15">
        <f>+'8'!I174</f>
        <v>0</v>
      </c>
      <c r="I106" s="15">
        <f t="shared" ref="I106:I111" si="61">SUM(J106,K106)</f>
        <v>0</v>
      </c>
      <c r="J106" s="15">
        <f>+'8'!K174</f>
        <v>0</v>
      </c>
      <c r="K106" s="15">
        <f>+'8'!L174</f>
        <v>0</v>
      </c>
      <c r="L106" s="15">
        <f t="shared" ref="L106:L111" si="62">SUM(M106,N106)</f>
        <v>0</v>
      </c>
      <c r="M106" s="15">
        <f>+'8'!N174</f>
        <v>0</v>
      </c>
      <c r="N106" s="15">
        <f>+'8'!O174</f>
        <v>0</v>
      </c>
      <c r="O106" s="16">
        <f t="shared" si="41"/>
        <v>0</v>
      </c>
      <c r="P106" s="15">
        <f>+'8'!Q174</f>
        <v>0</v>
      </c>
      <c r="Q106" s="15">
        <f>+'8'!R174</f>
        <v>0</v>
      </c>
      <c r="R106" s="15">
        <f t="shared" ref="R106:R111" si="63">SUM(S106,T106)</f>
        <v>0</v>
      </c>
      <c r="S106" s="15">
        <f>+'8'!T174</f>
        <v>0</v>
      </c>
      <c r="T106" s="15">
        <f>+'8'!U174</f>
        <v>0</v>
      </c>
      <c r="U106" s="15">
        <f t="shared" ref="U106:U111" si="64">SUM(V106,W106)</f>
        <v>0</v>
      </c>
      <c r="V106" s="15">
        <f>+'8'!W174</f>
        <v>0</v>
      </c>
      <c r="W106" s="15">
        <f>+'8'!X174</f>
        <v>0</v>
      </c>
      <c r="X106" s="12"/>
      <c r="Y106" s="6"/>
    </row>
    <row r="107" spans="1:25" ht="12.75">
      <c r="A107" s="10">
        <v>2432</v>
      </c>
      <c r="B107" s="10" t="s">
        <v>205</v>
      </c>
      <c r="C107" s="10" t="s">
        <v>193</v>
      </c>
      <c r="D107" s="10" t="s">
        <v>199</v>
      </c>
      <c r="E107" s="11" t="s">
        <v>416</v>
      </c>
      <c r="F107" s="15">
        <f t="shared" si="60"/>
        <v>0</v>
      </c>
      <c r="G107" s="15">
        <f>+'8'!H175</f>
        <v>0</v>
      </c>
      <c r="H107" s="15">
        <f>+'8'!I175</f>
        <v>0</v>
      </c>
      <c r="I107" s="15">
        <f t="shared" si="61"/>
        <v>0</v>
      </c>
      <c r="J107" s="15">
        <f>+'8'!K175</f>
        <v>0</v>
      </c>
      <c r="K107" s="15">
        <f>+'8'!L175</f>
        <v>0</v>
      </c>
      <c r="L107" s="15">
        <f t="shared" si="62"/>
        <v>0</v>
      </c>
      <c r="M107" s="15">
        <f>+'8'!N175</f>
        <v>0</v>
      </c>
      <c r="N107" s="15">
        <f>+'8'!O175</f>
        <v>0</v>
      </c>
      <c r="O107" s="16">
        <f t="shared" si="41"/>
        <v>0</v>
      </c>
      <c r="P107" s="15">
        <f>+'8'!Q175</f>
        <v>0</v>
      </c>
      <c r="Q107" s="15">
        <f>+'8'!R175</f>
        <v>0</v>
      </c>
      <c r="R107" s="15">
        <f t="shared" si="63"/>
        <v>0</v>
      </c>
      <c r="S107" s="15">
        <f>+'8'!T175</f>
        <v>0</v>
      </c>
      <c r="T107" s="15">
        <f>+'8'!U175</f>
        <v>0</v>
      </c>
      <c r="U107" s="15">
        <f t="shared" si="64"/>
        <v>0</v>
      </c>
      <c r="V107" s="15">
        <f>+'8'!W175</f>
        <v>0</v>
      </c>
      <c r="W107" s="15">
        <f>+'8'!X175</f>
        <v>0</v>
      </c>
      <c r="X107" s="12"/>
      <c r="Y107" s="6"/>
    </row>
    <row r="108" spans="1:25" ht="12.75">
      <c r="A108" s="10">
        <v>2433</v>
      </c>
      <c r="B108" s="10" t="s">
        <v>205</v>
      </c>
      <c r="C108" s="10" t="s">
        <v>193</v>
      </c>
      <c r="D108" s="10" t="s">
        <v>193</v>
      </c>
      <c r="E108" s="11" t="s">
        <v>417</v>
      </c>
      <c r="F108" s="15">
        <f t="shared" si="60"/>
        <v>0</v>
      </c>
      <c r="G108" s="15">
        <f>+'8'!H176</f>
        <v>0</v>
      </c>
      <c r="H108" s="15">
        <f>+'8'!I176</f>
        <v>0</v>
      </c>
      <c r="I108" s="15">
        <f t="shared" si="61"/>
        <v>0</v>
      </c>
      <c r="J108" s="15">
        <f>+'8'!K176</f>
        <v>0</v>
      </c>
      <c r="K108" s="15">
        <f>+'8'!L176</f>
        <v>0</v>
      </c>
      <c r="L108" s="15">
        <f t="shared" si="62"/>
        <v>0</v>
      </c>
      <c r="M108" s="15">
        <f>+'8'!N176</f>
        <v>0</v>
      </c>
      <c r="N108" s="15">
        <f>+'8'!O176</f>
        <v>0</v>
      </c>
      <c r="O108" s="16">
        <f t="shared" si="41"/>
        <v>0</v>
      </c>
      <c r="P108" s="15">
        <f>+'8'!Q176</f>
        <v>0</v>
      </c>
      <c r="Q108" s="15">
        <f>+'8'!R176</f>
        <v>0</v>
      </c>
      <c r="R108" s="15">
        <f t="shared" si="63"/>
        <v>0</v>
      </c>
      <c r="S108" s="15">
        <f>+'8'!T176</f>
        <v>0</v>
      </c>
      <c r="T108" s="15">
        <f>+'8'!U176</f>
        <v>0</v>
      </c>
      <c r="U108" s="15">
        <f t="shared" si="64"/>
        <v>0</v>
      </c>
      <c r="V108" s="15">
        <f>+'8'!W176</f>
        <v>0</v>
      </c>
      <c r="W108" s="15">
        <f>+'8'!X176</f>
        <v>0</v>
      </c>
      <c r="X108" s="12"/>
      <c r="Y108" s="6"/>
    </row>
    <row r="109" spans="1:25" ht="12.75">
      <c r="A109" s="10">
        <v>2434</v>
      </c>
      <c r="B109" s="10" t="s">
        <v>205</v>
      </c>
      <c r="C109" s="10" t="s">
        <v>193</v>
      </c>
      <c r="D109" s="10" t="s">
        <v>205</v>
      </c>
      <c r="E109" s="11" t="s">
        <v>418</v>
      </c>
      <c r="F109" s="15">
        <f t="shared" si="60"/>
        <v>0</v>
      </c>
      <c r="G109" s="15">
        <f>+'8'!H177</f>
        <v>0</v>
      </c>
      <c r="H109" s="15">
        <f>+'8'!I177</f>
        <v>0</v>
      </c>
      <c r="I109" s="15">
        <f t="shared" si="61"/>
        <v>0</v>
      </c>
      <c r="J109" s="15">
        <f>+'8'!K177</f>
        <v>0</v>
      </c>
      <c r="K109" s="15">
        <f>+'8'!L177</f>
        <v>0</v>
      </c>
      <c r="L109" s="15">
        <f t="shared" si="62"/>
        <v>0</v>
      </c>
      <c r="M109" s="15">
        <f>+'8'!N177</f>
        <v>0</v>
      </c>
      <c r="N109" s="15">
        <f>+'8'!O177</f>
        <v>0</v>
      </c>
      <c r="O109" s="16">
        <f t="shared" si="41"/>
        <v>0</v>
      </c>
      <c r="P109" s="15">
        <f>+'8'!Q177</f>
        <v>0</v>
      </c>
      <c r="Q109" s="15">
        <f>+'8'!R177</f>
        <v>0</v>
      </c>
      <c r="R109" s="15">
        <f t="shared" si="63"/>
        <v>0</v>
      </c>
      <c r="S109" s="15">
        <f>+'8'!T177</f>
        <v>0</v>
      </c>
      <c r="T109" s="15">
        <f>+'8'!U177</f>
        <v>0</v>
      </c>
      <c r="U109" s="15">
        <f t="shared" si="64"/>
        <v>0</v>
      </c>
      <c r="V109" s="15">
        <f>+'8'!W177</f>
        <v>0</v>
      </c>
      <c r="W109" s="15">
        <f>+'8'!X177</f>
        <v>0</v>
      </c>
      <c r="X109" s="12"/>
      <c r="Y109" s="6"/>
    </row>
    <row r="110" spans="1:25" ht="12.75">
      <c r="A110" s="10">
        <v>2435</v>
      </c>
      <c r="B110" s="10" t="s">
        <v>205</v>
      </c>
      <c r="C110" s="10" t="s">
        <v>193</v>
      </c>
      <c r="D110" s="10" t="s">
        <v>195</v>
      </c>
      <c r="E110" s="11" t="s">
        <v>419</v>
      </c>
      <c r="F110" s="15">
        <f t="shared" si="60"/>
        <v>0</v>
      </c>
      <c r="G110" s="15">
        <f>+'8'!H178</f>
        <v>0</v>
      </c>
      <c r="H110" s="15">
        <f>+'8'!I178</f>
        <v>0</v>
      </c>
      <c r="I110" s="15">
        <f t="shared" si="61"/>
        <v>0</v>
      </c>
      <c r="J110" s="15">
        <f>+'8'!K178</f>
        <v>0</v>
      </c>
      <c r="K110" s="15">
        <f>+'8'!L178</f>
        <v>0</v>
      </c>
      <c r="L110" s="15">
        <f t="shared" si="62"/>
        <v>0</v>
      </c>
      <c r="M110" s="15">
        <f>+'8'!N178</f>
        <v>0</v>
      </c>
      <c r="N110" s="15">
        <f>+'8'!O178</f>
        <v>0</v>
      </c>
      <c r="O110" s="16">
        <f t="shared" si="41"/>
        <v>0</v>
      </c>
      <c r="P110" s="15">
        <f>+'8'!Q178</f>
        <v>0</v>
      </c>
      <c r="Q110" s="15">
        <f>+'8'!R178</f>
        <v>0</v>
      </c>
      <c r="R110" s="15">
        <f t="shared" si="63"/>
        <v>0</v>
      </c>
      <c r="S110" s="15">
        <f>+'8'!T178</f>
        <v>0</v>
      </c>
      <c r="T110" s="15">
        <f>+'8'!U178</f>
        <v>0</v>
      </c>
      <c r="U110" s="15">
        <f t="shared" si="64"/>
        <v>0</v>
      </c>
      <c r="V110" s="15">
        <f>+'8'!W178</f>
        <v>0</v>
      </c>
      <c r="W110" s="15">
        <f>+'8'!X178</f>
        <v>0</v>
      </c>
      <c r="X110" s="12"/>
      <c r="Y110" s="6"/>
    </row>
    <row r="111" spans="1:25" ht="12.75">
      <c r="A111" s="10">
        <v>2436</v>
      </c>
      <c r="B111" s="10" t="s">
        <v>205</v>
      </c>
      <c r="C111" s="10" t="s">
        <v>193</v>
      </c>
      <c r="D111" s="10" t="s">
        <v>196</v>
      </c>
      <c r="E111" s="11" t="s">
        <v>420</v>
      </c>
      <c r="F111" s="15">
        <f t="shared" si="60"/>
        <v>0</v>
      </c>
      <c r="G111" s="15">
        <f>+'8'!H179</f>
        <v>0</v>
      </c>
      <c r="H111" s="15">
        <f>+'8'!I179</f>
        <v>0</v>
      </c>
      <c r="I111" s="15">
        <f t="shared" si="61"/>
        <v>0</v>
      </c>
      <c r="J111" s="15">
        <f>+'8'!K179</f>
        <v>0</v>
      </c>
      <c r="K111" s="15">
        <f>+'8'!L179</f>
        <v>0</v>
      </c>
      <c r="L111" s="15">
        <f t="shared" si="62"/>
        <v>0</v>
      </c>
      <c r="M111" s="15">
        <f>+'8'!N179</f>
        <v>0</v>
      </c>
      <c r="N111" s="15">
        <f>+'8'!O179</f>
        <v>0</v>
      </c>
      <c r="O111" s="16">
        <f t="shared" si="41"/>
        <v>0</v>
      </c>
      <c r="P111" s="15">
        <f>+'8'!Q179</f>
        <v>0</v>
      </c>
      <c r="Q111" s="15">
        <f>+'8'!R179</f>
        <v>0</v>
      </c>
      <c r="R111" s="15">
        <f t="shared" si="63"/>
        <v>0</v>
      </c>
      <c r="S111" s="15">
        <f>+'8'!T179</f>
        <v>0</v>
      </c>
      <c r="T111" s="15">
        <f>+'8'!U179</f>
        <v>0</v>
      </c>
      <c r="U111" s="15">
        <f t="shared" si="64"/>
        <v>0</v>
      </c>
      <c r="V111" s="15">
        <f>+'8'!W179</f>
        <v>0</v>
      </c>
      <c r="W111" s="15">
        <f>+'8'!X179</f>
        <v>0</v>
      </c>
      <c r="X111" s="12"/>
      <c r="Y111" s="6"/>
    </row>
    <row r="112" spans="1:25" ht="25.5">
      <c r="A112" s="10">
        <v>2440</v>
      </c>
      <c r="B112" s="10" t="s">
        <v>205</v>
      </c>
      <c r="C112" s="10" t="s">
        <v>205</v>
      </c>
      <c r="D112" s="10" t="s">
        <v>190</v>
      </c>
      <c r="E112" s="11" t="s">
        <v>421</v>
      </c>
      <c r="F112" s="15">
        <f t="shared" ref="F112:N112" si="65">SUM(F114:F116)</f>
        <v>0</v>
      </c>
      <c r="G112" s="15">
        <f t="shared" si="65"/>
        <v>0</v>
      </c>
      <c r="H112" s="15">
        <f t="shared" si="65"/>
        <v>0</v>
      </c>
      <c r="I112" s="15">
        <f t="shared" si="65"/>
        <v>0</v>
      </c>
      <c r="J112" s="15">
        <f t="shared" si="65"/>
        <v>0</v>
      </c>
      <c r="K112" s="15">
        <f t="shared" si="65"/>
        <v>0</v>
      </c>
      <c r="L112" s="15">
        <f t="shared" si="65"/>
        <v>0</v>
      </c>
      <c r="M112" s="15">
        <f t="shared" si="65"/>
        <v>0</v>
      </c>
      <c r="N112" s="15">
        <f t="shared" si="65"/>
        <v>0</v>
      </c>
      <c r="O112" s="16">
        <f t="shared" si="41"/>
        <v>0</v>
      </c>
      <c r="P112" s="15">
        <f>SUM(P114:P116)</f>
        <v>0</v>
      </c>
      <c r="Q112" s="15">
        <f>SUM(Q114:Q116)</f>
        <v>0</v>
      </c>
      <c r="R112" s="15">
        <f t="shared" ref="R112:W112" si="66">SUM(R114:R116)</f>
        <v>0</v>
      </c>
      <c r="S112" s="15">
        <f t="shared" si="66"/>
        <v>0</v>
      </c>
      <c r="T112" s="15">
        <f t="shared" si="66"/>
        <v>0</v>
      </c>
      <c r="U112" s="15">
        <f t="shared" si="66"/>
        <v>0</v>
      </c>
      <c r="V112" s="15">
        <f t="shared" si="66"/>
        <v>0</v>
      </c>
      <c r="W112" s="15">
        <f t="shared" si="66"/>
        <v>0</v>
      </c>
      <c r="X112" s="12"/>
      <c r="Y112" s="6"/>
    </row>
    <row r="113" spans="1:25" ht="12.75">
      <c r="A113" s="10"/>
      <c r="B113" s="10"/>
      <c r="C113" s="10"/>
      <c r="D113" s="10"/>
      <c r="E113" s="11" t="s">
        <v>346</v>
      </c>
      <c r="F113" s="17"/>
      <c r="G113" s="17"/>
      <c r="H113" s="17"/>
      <c r="I113" s="17"/>
      <c r="J113" s="17"/>
      <c r="K113" s="17"/>
      <c r="L113" s="17"/>
      <c r="M113" s="17"/>
      <c r="N113" s="17"/>
      <c r="O113" s="16"/>
      <c r="P113" s="17"/>
      <c r="Q113" s="17"/>
      <c r="R113" s="17"/>
      <c r="S113" s="17"/>
      <c r="T113" s="17"/>
      <c r="U113" s="17"/>
      <c r="V113" s="17"/>
      <c r="W113" s="17"/>
      <c r="X113" s="12"/>
      <c r="Y113" s="6"/>
    </row>
    <row r="114" spans="1:25" ht="25.5">
      <c r="A114" s="10">
        <v>2441</v>
      </c>
      <c r="B114" s="10" t="s">
        <v>205</v>
      </c>
      <c r="C114" s="10" t="s">
        <v>205</v>
      </c>
      <c r="D114" s="10" t="s">
        <v>191</v>
      </c>
      <c r="E114" s="11" t="s">
        <v>422</v>
      </c>
      <c r="F114" s="15">
        <f>SUM(G114,H114)</f>
        <v>0</v>
      </c>
      <c r="G114" s="15">
        <f>+'8'!H182</f>
        <v>0</v>
      </c>
      <c r="H114" s="15">
        <f>+'8'!I182</f>
        <v>0</v>
      </c>
      <c r="I114" s="15">
        <f>SUM(J114,K114)</f>
        <v>0</v>
      </c>
      <c r="J114" s="15">
        <f>+'8'!K182</f>
        <v>0</v>
      </c>
      <c r="K114" s="15">
        <f>+'8'!L182</f>
        <v>0</v>
      </c>
      <c r="L114" s="15">
        <f>SUM(M114,N114)</f>
        <v>0</v>
      </c>
      <c r="M114" s="15">
        <f>+'8'!N182</f>
        <v>0</v>
      </c>
      <c r="N114" s="15">
        <f>+'8'!O182</f>
        <v>0</v>
      </c>
      <c r="O114" s="16">
        <f t="shared" si="41"/>
        <v>0</v>
      </c>
      <c r="P114" s="15">
        <f>+'8'!Q182</f>
        <v>0</v>
      </c>
      <c r="Q114" s="15">
        <f>+'8'!R182</f>
        <v>0</v>
      </c>
      <c r="R114" s="15">
        <f>SUM(S114,T114)</f>
        <v>0</v>
      </c>
      <c r="S114" s="15">
        <f>+'8'!T182</f>
        <v>0</v>
      </c>
      <c r="T114" s="15">
        <f>+'8'!U182</f>
        <v>0</v>
      </c>
      <c r="U114" s="15">
        <f>SUM(V114,W114)</f>
        <v>0</v>
      </c>
      <c r="V114" s="15">
        <f>+'8'!W182</f>
        <v>0</v>
      </c>
      <c r="W114" s="15">
        <f>+'8'!X182</f>
        <v>0</v>
      </c>
      <c r="X114" s="12"/>
      <c r="Y114" s="6"/>
    </row>
    <row r="115" spans="1:25" ht="12.75">
      <c r="A115" s="10">
        <v>2442</v>
      </c>
      <c r="B115" s="10" t="s">
        <v>205</v>
      </c>
      <c r="C115" s="10" t="s">
        <v>205</v>
      </c>
      <c r="D115" s="10" t="s">
        <v>199</v>
      </c>
      <c r="E115" s="11" t="s">
        <v>423</v>
      </c>
      <c r="F115" s="15">
        <f>SUM(G115,H115)</f>
        <v>0</v>
      </c>
      <c r="G115" s="15">
        <f>+'8'!H183</f>
        <v>0</v>
      </c>
      <c r="H115" s="15">
        <f>+'8'!I183</f>
        <v>0</v>
      </c>
      <c r="I115" s="15">
        <f>SUM(J115,K115)</f>
        <v>0</v>
      </c>
      <c r="J115" s="15">
        <f>+'8'!K183</f>
        <v>0</v>
      </c>
      <c r="K115" s="15">
        <f>+'8'!L183</f>
        <v>0</v>
      </c>
      <c r="L115" s="15">
        <f>SUM(M115,N115)</f>
        <v>0</v>
      </c>
      <c r="M115" s="15">
        <f>+'8'!N183</f>
        <v>0</v>
      </c>
      <c r="N115" s="15">
        <f>+'8'!O183</f>
        <v>0</v>
      </c>
      <c r="O115" s="16">
        <f t="shared" si="41"/>
        <v>0</v>
      </c>
      <c r="P115" s="15">
        <f>+'8'!Q183</f>
        <v>0</v>
      </c>
      <c r="Q115" s="15">
        <f>+'8'!R183</f>
        <v>0</v>
      </c>
      <c r="R115" s="15">
        <f>SUM(S115,T115)</f>
        <v>0</v>
      </c>
      <c r="S115" s="15">
        <f>+'8'!T183</f>
        <v>0</v>
      </c>
      <c r="T115" s="15">
        <f>+'8'!U183</f>
        <v>0</v>
      </c>
      <c r="U115" s="15">
        <f>SUM(V115,W115)</f>
        <v>0</v>
      </c>
      <c r="V115" s="15">
        <f>+'8'!W183</f>
        <v>0</v>
      </c>
      <c r="W115" s="15">
        <f>+'8'!X183</f>
        <v>0</v>
      </c>
      <c r="X115" s="12"/>
      <c r="Y115" s="6"/>
    </row>
    <row r="116" spans="1:25" ht="12.75">
      <c r="A116" s="10">
        <v>2443</v>
      </c>
      <c r="B116" s="10" t="s">
        <v>205</v>
      </c>
      <c r="C116" s="10" t="s">
        <v>205</v>
      </c>
      <c r="D116" s="10" t="s">
        <v>193</v>
      </c>
      <c r="E116" s="11" t="s">
        <v>424</v>
      </c>
      <c r="F116" s="15">
        <f>SUM(G116,H116)</f>
        <v>0</v>
      </c>
      <c r="G116" s="15">
        <f>+'8'!H184</f>
        <v>0</v>
      </c>
      <c r="H116" s="15">
        <f>+'8'!I184</f>
        <v>0</v>
      </c>
      <c r="I116" s="15">
        <f>SUM(J116,K116)</f>
        <v>0</v>
      </c>
      <c r="J116" s="15">
        <f>+'8'!K184</f>
        <v>0</v>
      </c>
      <c r="K116" s="15">
        <f>+'8'!L184</f>
        <v>0</v>
      </c>
      <c r="L116" s="15">
        <f>SUM(M116,N116)</f>
        <v>0</v>
      </c>
      <c r="M116" s="15">
        <f>+'8'!N184</f>
        <v>0</v>
      </c>
      <c r="N116" s="15">
        <f>+'8'!O184</f>
        <v>0</v>
      </c>
      <c r="O116" s="16">
        <f t="shared" si="41"/>
        <v>0</v>
      </c>
      <c r="P116" s="15">
        <f>+'8'!Q184</f>
        <v>0</v>
      </c>
      <c r="Q116" s="15">
        <f>+'8'!R184</f>
        <v>0</v>
      </c>
      <c r="R116" s="15">
        <f>SUM(S116,T116)</f>
        <v>0</v>
      </c>
      <c r="S116" s="15">
        <f>+'8'!T184</f>
        <v>0</v>
      </c>
      <c r="T116" s="15">
        <f>+'8'!U184</f>
        <v>0</v>
      </c>
      <c r="U116" s="15">
        <f>SUM(V116,W116)</f>
        <v>0</v>
      </c>
      <c r="V116" s="15">
        <f>+'8'!W184</f>
        <v>0</v>
      </c>
      <c r="W116" s="15">
        <f>+'8'!X184</f>
        <v>0</v>
      </c>
      <c r="X116" s="12"/>
      <c r="Y116" s="6"/>
    </row>
    <row r="117" spans="1:25" ht="12.75">
      <c r="A117" s="10">
        <v>2450</v>
      </c>
      <c r="B117" s="10" t="s">
        <v>205</v>
      </c>
      <c r="C117" s="10" t="s">
        <v>195</v>
      </c>
      <c r="D117" s="10" t="s">
        <v>190</v>
      </c>
      <c r="E117" s="11" t="s">
        <v>425</v>
      </c>
      <c r="F117" s="15">
        <f t="shared" ref="F117:N117" si="67">SUM(F119:F123)</f>
        <v>1587510.5969</v>
      </c>
      <c r="G117" s="15">
        <f t="shared" si="67"/>
        <v>172859.7616</v>
      </c>
      <c r="H117" s="15">
        <f t="shared" si="67"/>
        <v>1414650.8352999999</v>
      </c>
      <c r="I117" s="15">
        <f t="shared" si="67"/>
        <v>3049310.4957999992</v>
      </c>
      <c r="J117" s="15">
        <f t="shared" si="67"/>
        <v>137745.54999999926</v>
      </c>
      <c r="K117" s="15">
        <f t="shared" si="67"/>
        <v>2911564.9457999999</v>
      </c>
      <c r="L117" s="15">
        <f t="shared" si="67"/>
        <v>1363931.9269999999</v>
      </c>
      <c r="M117" s="15">
        <f t="shared" si="67"/>
        <v>161005</v>
      </c>
      <c r="N117" s="15">
        <f t="shared" si="67"/>
        <v>1202926.9269999999</v>
      </c>
      <c r="O117" s="16">
        <f t="shared" si="41"/>
        <v>-1685378.5687999993</v>
      </c>
      <c r="P117" s="15">
        <f>SUM(P119:P123)</f>
        <v>23259.450000000739</v>
      </c>
      <c r="Q117" s="15">
        <f>SUM(Q119:Q123)</f>
        <v>-1708638.0188</v>
      </c>
      <c r="R117" s="15">
        <f t="shared" ref="R117:W117" si="68">SUM(R119:R123)</f>
        <v>1939420.85</v>
      </c>
      <c r="S117" s="15">
        <f t="shared" si="68"/>
        <v>166505</v>
      </c>
      <c r="T117" s="15">
        <f t="shared" si="68"/>
        <v>1772915.85</v>
      </c>
      <c r="U117" s="15">
        <f t="shared" si="68"/>
        <v>1930843.8</v>
      </c>
      <c r="V117" s="15">
        <f t="shared" si="68"/>
        <v>171505</v>
      </c>
      <c r="W117" s="15">
        <f t="shared" si="68"/>
        <v>1759338.8</v>
      </c>
      <c r="X117" s="12"/>
      <c r="Y117" s="6"/>
    </row>
    <row r="118" spans="1:25" ht="12.75">
      <c r="A118" s="10"/>
      <c r="B118" s="10"/>
      <c r="C118" s="10"/>
      <c r="D118" s="10"/>
      <c r="E118" s="11" t="s">
        <v>346</v>
      </c>
      <c r="F118" s="17"/>
      <c r="G118" s="17"/>
      <c r="H118" s="17"/>
      <c r="I118" s="17"/>
      <c r="J118" s="17"/>
      <c r="K118" s="17"/>
      <c r="L118" s="17"/>
      <c r="M118" s="17"/>
      <c r="N118" s="17"/>
      <c r="O118" s="16"/>
      <c r="P118" s="17"/>
      <c r="Q118" s="17"/>
      <c r="R118" s="17"/>
      <c r="S118" s="17"/>
      <c r="T118" s="17"/>
      <c r="U118" s="17"/>
      <c r="V118" s="17"/>
      <c r="W118" s="17"/>
      <c r="X118" s="12"/>
      <c r="Y118" s="6"/>
    </row>
    <row r="119" spans="1:25" ht="12.75">
      <c r="A119" s="10">
        <v>2451</v>
      </c>
      <c r="B119" s="10" t="s">
        <v>205</v>
      </c>
      <c r="C119" s="10" t="s">
        <v>195</v>
      </c>
      <c r="D119" s="10" t="s">
        <v>191</v>
      </c>
      <c r="E119" s="11" t="s">
        <v>426</v>
      </c>
      <c r="F119" s="15">
        <f>SUM(G119,H119)</f>
        <v>1587510.5969</v>
      </c>
      <c r="G119" s="15">
        <f>+'8'!H187</f>
        <v>172859.7616</v>
      </c>
      <c r="H119" s="15">
        <f>+'8'!I187</f>
        <v>1414650.8352999999</v>
      </c>
      <c r="I119" s="15">
        <f>SUM(J119,K119)</f>
        <v>3049310.4957999992</v>
      </c>
      <c r="J119" s="15">
        <f>+'8'!K187</f>
        <v>137745.54999999926</v>
      </c>
      <c r="K119" s="15">
        <f>+'8'!L187</f>
        <v>2911564.9457999999</v>
      </c>
      <c r="L119" s="15">
        <f>SUM(M119,N119)</f>
        <v>1363931.9269999999</v>
      </c>
      <c r="M119" s="15">
        <f>+'8'!N187</f>
        <v>161005</v>
      </c>
      <c r="N119" s="15">
        <f>+'8'!O187</f>
        <v>1202926.9269999999</v>
      </c>
      <c r="O119" s="16">
        <f t="shared" si="41"/>
        <v>-1685378.5687999993</v>
      </c>
      <c r="P119" s="15">
        <f>+'8'!Q187</f>
        <v>23259.450000000739</v>
      </c>
      <c r="Q119" s="15">
        <f>+'8'!R187</f>
        <v>-1708638.0188</v>
      </c>
      <c r="R119" s="15">
        <f>SUM(S119,T119)</f>
        <v>1939420.85</v>
      </c>
      <c r="S119" s="15">
        <f>+'8'!T187</f>
        <v>166505</v>
      </c>
      <c r="T119" s="15">
        <f>+'8'!U187</f>
        <v>1772915.85</v>
      </c>
      <c r="U119" s="15">
        <f>SUM(V119,W119)</f>
        <v>1930843.8</v>
      </c>
      <c r="V119" s="15">
        <f>+'8'!W187</f>
        <v>171505</v>
      </c>
      <c r="W119" s="15">
        <f>+'8'!X187</f>
        <v>1759338.8</v>
      </c>
      <c r="X119" s="12"/>
      <c r="Y119" s="6"/>
    </row>
    <row r="120" spans="1:25" ht="12.75">
      <c r="A120" s="10">
        <v>2452</v>
      </c>
      <c r="B120" s="10" t="s">
        <v>205</v>
      </c>
      <c r="C120" s="10" t="s">
        <v>195</v>
      </c>
      <c r="D120" s="10" t="s">
        <v>199</v>
      </c>
      <c r="E120" s="11" t="s">
        <v>427</v>
      </c>
      <c r="F120" s="15">
        <f>SUM(G120,H120)</f>
        <v>0</v>
      </c>
      <c r="G120" s="15">
        <f>+'8'!H195</f>
        <v>0</v>
      </c>
      <c r="H120" s="15">
        <f>+'8'!I195</f>
        <v>0</v>
      </c>
      <c r="I120" s="15">
        <f>SUM(J120,K120)</f>
        <v>0</v>
      </c>
      <c r="J120" s="15">
        <f>+'8'!K195</f>
        <v>0</v>
      </c>
      <c r="K120" s="15">
        <f>+'8'!L195</f>
        <v>0</v>
      </c>
      <c r="L120" s="15">
        <f>SUM(M120,N120)</f>
        <v>0</v>
      </c>
      <c r="M120" s="15">
        <f>+'8'!N195</f>
        <v>0</v>
      </c>
      <c r="N120" s="15">
        <f>+'8'!O195</f>
        <v>0</v>
      </c>
      <c r="O120" s="16">
        <f t="shared" si="41"/>
        <v>0</v>
      </c>
      <c r="P120" s="15">
        <f>+'8'!Q195</f>
        <v>0</v>
      </c>
      <c r="Q120" s="15">
        <f>+'8'!R195</f>
        <v>0</v>
      </c>
      <c r="R120" s="15">
        <f>SUM(S120,T120)</f>
        <v>0</v>
      </c>
      <c r="S120" s="15">
        <f>+'8'!T195</f>
        <v>0</v>
      </c>
      <c r="T120" s="15">
        <f>+'8'!U195</f>
        <v>0</v>
      </c>
      <c r="U120" s="15">
        <f>SUM(V120,W120)</f>
        <v>0</v>
      </c>
      <c r="V120" s="15">
        <f>+'8'!W195</f>
        <v>0</v>
      </c>
      <c r="W120" s="15">
        <f>+'8'!X195</f>
        <v>0</v>
      </c>
      <c r="X120" s="12"/>
      <c r="Y120" s="6"/>
    </row>
    <row r="121" spans="1:25" ht="12.75">
      <c r="A121" s="10">
        <v>2453</v>
      </c>
      <c r="B121" s="10" t="s">
        <v>205</v>
      </c>
      <c r="C121" s="10" t="s">
        <v>195</v>
      </c>
      <c r="D121" s="10" t="s">
        <v>193</v>
      </c>
      <c r="E121" s="11" t="s">
        <v>428</v>
      </c>
      <c r="F121" s="15">
        <f>SUM(G121,H121)</f>
        <v>0</v>
      </c>
      <c r="G121" s="15">
        <f>+'8'!H196</f>
        <v>0</v>
      </c>
      <c r="H121" s="15">
        <f>+'8'!I196</f>
        <v>0</v>
      </c>
      <c r="I121" s="15">
        <f>SUM(J121,K121)</f>
        <v>0</v>
      </c>
      <c r="J121" s="15">
        <f>+'8'!K196</f>
        <v>0</v>
      </c>
      <c r="K121" s="15">
        <f>+'8'!L196</f>
        <v>0</v>
      </c>
      <c r="L121" s="15">
        <f>SUM(M121,N121)</f>
        <v>0</v>
      </c>
      <c r="M121" s="15">
        <f>+'8'!N196</f>
        <v>0</v>
      </c>
      <c r="N121" s="15">
        <f>+'8'!O196</f>
        <v>0</v>
      </c>
      <c r="O121" s="16">
        <f t="shared" si="41"/>
        <v>0</v>
      </c>
      <c r="P121" s="15">
        <f>+'8'!Q196</f>
        <v>0</v>
      </c>
      <c r="Q121" s="15">
        <f>+'8'!R196</f>
        <v>0</v>
      </c>
      <c r="R121" s="15">
        <f>SUM(S121,T121)</f>
        <v>0</v>
      </c>
      <c r="S121" s="15">
        <f>+'8'!T196</f>
        <v>0</v>
      </c>
      <c r="T121" s="15">
        <f>+'8'!U196</f>
        <v>0</v>
      </c>
      <c r="U121" s="15">
        <f>SUM(V121,W121)</f>
        <v>0</v>
      </c>
      <c r="V121" s="15">
        <f>+'8'!W196</f>
        <v>0</v>
      </c>
      <c r="W121" s="15">
        <f>+'8'!X196</f>
        <v>0</v>
      </c>
      <c r="X121" s="12"/>
      <c r="Y121" s="6"/>
    </row>
    <row r="122" spans="1:25" ht="12.75">
      <c r="A122" s="10">
        <v>2454</v>
      </c>
      <c r="B122" s="10" t="s">
        <v>205</v>
      </c>
      <c r="C122" s="10" t="s">
        <v>195</v>
      </c>
      <c r="D122" s="10" t="s">
        <v>205</v>
      </c>
      <c r="E122" s="11" t="s">
        <v>429</v>
      </c>
      <c r="F122" s="15">
        <f>SUM(G122,H122)</f>
        <v>0</v>
      </c>
      <c r="G122" s="15">
        <f>+'8'!H197</f>
        <v>0</v>
      </c>
      <c r="H122" s="15">
        <f>+'8'!I197</f>
        <v>0</v>
      </c>
      <c r="I122" s="15">
        <f>SUM(J122,K122)</f>
        <v>0</v>
      </c>
      <c r="J122" s="15">
        <f>+'8'!K197</f>
        <v>0</v>
      </c>
      <c r="K122" s="15">
        <f>+'8'!L197</f>
        <v>0</v>
      </c>
      <c r="L122" s="15">
        <f>SUM(M122,N122)</f>
        <v>0</v>
      </c>
      <c r="M122" s="15">
        <f>+'8'!N197</f>
        <v>0</v>
      </c>
      <c r="N122" s="15">
        <f>+'8'!O197</f>
        <v>0</v>
      </c>
      <c r="O122" s="16">
        <f t="shared" si="41"/>
        <v>0</v>
      </c>
      <c r="P122" s="15">
        <f>+'8'!Q197</f>
        <v>0</v>
      </c>
      <c r="Q122" s="15">
        <f>+'8'!R197</f>
        <v>0</v>
      </c>
      <c r="R122" s="15">
        <f>SUM(S122,T122)</f>
        <v>0</v>
      </c>
      <c r="S122" s="15">
        <f>+'8'!T197</f>
        <v>0</v>
      </c>
      <c r="T122" s="15">
        <f>+'8'!U197</f>
        <v>0</v>
      </c>
      <c r="U122" s="15">
        <f>SUM(V122,W122)</f>
        <v>0</v>
      </c>
      <c r="V122" s="15">
        <f>+'8'!W197</f>
        <v>0</v>
      </c>
      <c r="W122" s="15">
        <f>+'8'!X197</f>
        <v>0</v>
      </c>
      <c r="X122" s="12"/>
      <c r="Y122" s="6"/>
    </row>
    <row r="123" spans="1:25" ht="12.75">
      <c r="A123" s="10">
        <v>2455</v>
      </c>
      <c r="B123" s="10" t="s">
        <v>205</v>
      </c>
      <c r="C123" s="10" t="s">
        <v>195</v>
      </c>
      <c r="D123" s="10" t="s">
        <v>195</v>
      </c>
      <c r="E123" s="11" t="s">
        <v>430</v>
      </c>
      <c r="F123" s="15">
        <f>SUM(G123,H123)</f>
        <v>0</v>
      </c>
      <c r="G123" s="15">
        <f>+'8'!H198</f>
        <v>0</v>
      </c>
      <c r="H123" s="15">
        <f>+'8'!I198</f>
        <v>0</v>
      </c>
      <c r="I123" s="15">
        <f>SUM(J123,K123)</f>
        <v>0</v>
      </c>
      <c r="J123" s="15">
        <f>+'8'!K198</f>
        <v>0</v>
      </c>
      <c r="K123" s="15">
        <f>+'8'!L198</f>
        <v>0</v>
      </c>
      <c r="L123" s="15">
        <f>SUM(M123,N123)</f>
        <v>0</v>
      </c>
      <c r="M123" s="15">
        <f>+'8'!N198</f>
        <v>0</v>
      </c>
      <c r="N123" s="15">
        <f>+'8'!O198</f>
        <v>0</v>
      </c>
      <c r="O123" s="16">
        <f t="shared" si="41"/>
        <v>0</v>
      </c>
      <c r="P123" s="15">
        <f>+'8'!Q198</f>
        <v>0</v>
      </c>
      <c r="Q123" s="15">
        <f>+'8'!R198</f>
        <v>0</v>
      </c>
      <c r="R123" s="15">
        <f>SUM(S123,T123)</f>
        <v>0</v>
      </c>
      <c r="S123" s="15">
        <f>+'8'!T198</f>
        <v>0</v>
      </c>
      <c r="T123" s="15">
        <f>+'8'!U198</f>
        <v>0</v>
      </c>
      <c r="U123" s="15">
        <f>SUM(V123,W123)</f>
        <v>0</v>
      </c>
      <c r="V123" s="15">
        <f>+'8'!W198</f>
        <v>0</v>
      </c>
      <c r="W123" s="15">
        <f>+'8'!X198</f>
        <v>0</v>
      </c>
      <c r="X123" s="12"/>
      <c r="Y123" s="6"/>
    </row>
    <row r="124" spans="1:25" ht="12.75">
      <c r="A124" s="10">
        <v>2460</v>
      </c>
      <c r="B124" s="10" t="s">
        <v>205</v>
      </c>
      <c r="C124" s="10" t="s">
        <v>196</v>
      </c>
      <c r="D124" s="10" t="s">
        <v>190</v>
      </c>
      <c r="E124" s="11" t="s">
        <v>431</v>
      </c>
      <c r="F124" s="15">
        <f t="shared" ref="F124:N124" si="69">SUM(F126)</f>
        <v>0</v>
      </c>
      <c r="G124" s="15">
        <f t="shared" si="69"/>
        <v>0</v>
      </c>
      <c r="H124" s="15">
        <f t="shared" si="69"/>
        <v>0</v>
      </c>
      <c r="I124" s="15">
        <f t="shared" si="69"/>
        <v>0</v>
      </c>
      <c r="J124" s="15">
        <f t="shared" si="69"/>
        <v>0</v>
      </c>
      <c r="K124" s="15">
        <f t="shared" si="69"/>
        <v>0</v>
      </c>
      <c r="L124" s="15">
        <f t="shared" si="69"/>
        <v>0</v>
      </c>
      <c r="M124" s="15">
        <f t="shared" si="69"/>
        <v>0</v>
      </c>
      <c r="N124" s="15">
        <f t="shared" si="69"/>
        <v>0</v>
      </c>
      <c r="O124" s="16">
        <f t="shared" si="41"/>
        <v>0</v>
      </c>
      <c r="P124" s="15">
        <f>SUM(P126)</f>
        <v>0</v>
      </c>
      <c r="Q124" s="15">
        <f>SUM(Q126)</f>
        <v>0</v>
      </c>
      <c r="R124" s="15">
        <f t="shared" ref="R124:W124" si="70">SUM(R126)</f>
        <v>0</v>
      </c>
      <c r="S124" s="15">
        <f t="shared" si="70"/>
        <v>0</v>
      </c>
      <c r="T124" s="15">
        <f t="shared" si="70"/>
        <v>0</v>
      </c>
      <c r="U124" s="15">
        <f t="shared" si="70"/>
        <v>0</v>
      </c>
      <c r="V124" s="15">
        <f t="shared" si="70"/>
        <v>0</v>
      </c>
      <c r="W124" s="15">
        <f t="shared" si="70"/>
        <v>0</v>
      </c>
      <c r="X124" s="12"/>
      <c r="Y124" s="6"/>
    </row>
    <row r="125" spans="1:25" ht="12.75">
      <c r="A125" s="10"/>
      <c r="B125" s="10"/>
      <c r="C125" s="10"/>
      <c r="D125" s="10"/>
      <c r="E125" s="11" t="s">
        <v>346</v>
      </c>
      <c r="F125" s="17"/>
      <c r="G125" s="17"/>
      <c r="H125" s="17"/>
      <c r="I125" s="17"/>
      <c r="J125" s="17"/>
      <c r="K125" s="17"/>
      <c r="L125" s="17"/>
      <c r="M125" s="17"/>
      <c r="N125" s="17"/>
      <c r="O125" s="16"/>
      <c r="P125" s="17"/>
      <c r="Q125" s="17"/>
      <c r="R125" s="17"/>
      <c r="S125" s="17"/>
      <c r="T125" s="17"/>
      <c r="U125" s="17"/>
      <c r="V125" s="17"/>
      <c r="W125" s="17"/>
      <c r="X125" s="12"/>
      <c r="Y125" s="6"/>
    </row>
    <row r="126" spans="1:25" ht="12.75">
      <c r="A126" s="10">
        <v>2461</v>
      </c>
      <c r="B126" s="10" t="s">
        <v>205</v>
      </c>
      <c r="C126" s="10" t="s">
        <v>196</v>
      </c>
      <c r="D126" s="10" t="s">
        <v>191</v>
      </c>
      <c r="E126" s="11" t="s">
        <v>431</v>
      </c>
      <c r="F126" s="15">
        <f>SUM(G126,H126)</f>
        <v>0</v>
      </c>
      <c r="G126" s="15">
        <f>+'8'!H201</f>
        <v>0</v>
      </c>
      <c r="H126" s="15">
        <f>+'8'!I201</f>
        <v>0</v>
      </c>
      <c r="I126" s="15">
        <f>SUM(J126,K126)</f>
        <v>0</v>
      </c>
      <c r="J126" s="15">
        <f>+'8'!K201</f>
        <v>0</v>
      </c>
      <c r="K126" s="15">
        <f>+'8'!L201</f>
        <v>0</v>
      </c>
      <c r="L126" s="15">
        <f>SUM(M126,N126)</f>
        <v>0</v>
      </c>
      <c r="M126" s="15">
        <f>+'8'!N201</f>
        <v>0</v>
      </c>
      <c r="N126" s="15">
        <f>+'8'!O201</f>
        <v>0</v>
      </c>
      <c r="O126" s="16">
        <f t="shared" si="41"/>
        <v>0</v>
      </c>
      <c r="P126" s="15">
        <f>+'8'!Q201</f>
        <v>0</v>
      </c>
      <c r="Q126" s="15">
        <f>+'8'!R201</f>
        <v>0</v>
      </c>
      <c r="R126" s="15">
        <f>SUM(S126,T126)</f>
        <v>0</v>
      </c>
      <c r="S126" s="15">
        <f>+'8'!T201</f>
        <v>0</v>
      </c>
      <c r="T126" s="15">
        <f>+'8'!U201</f>
        <v>0</v>
      </c>
      <c r="U126" s="15">
        <f>SUM(V126,W126)</f>
        <v>0</v>
      </c>
      <c r="V126" s="15">
        <f>+'8'!W201</f>
        <v>0</v>
      </c>
      <c r="W126" s="15">
        <f>+'8'!X201</f>
        <v>0</v>
      </c>
      <c r="X126" s="12"/>
      <c r="Y126" s="6"/>
    </row>
    <row r="127" spans="1:25" ht="12.75">
      <c r="A127" s="10">
        <v>2470</v>
      </c>
      <c r="B127" s="10" t="s">
        <v>205</v>
      </c>
      <c r="C127" s="10" t="s">
        <v>209</v>
      </c>
      <c r="D127" s="10" t="s">
        <v>190</v>
      </c>
      <c r="E127" s="11" t="s">
        <v>432</v>
      </c>
      <c r="F127" s="15">
        <f t="shared" ref="F127:N127" si="71">SUM(F129:F132)</f>
        <v>0</v>
      </c>
      <c r="G127" s="15">
        <f t="shared" si="71"/>
        <v>0</v>
      </c>
      <c r="H127" s="15">
        <f t="shared" si="71"/>
        <v>0</v>
      </c>
      <c r="I127" s="15">
        <f t="shared" si="71"/>
        <v>0</v>
      </c>
      <c r="J127" s="15">
        <f t="shared" si="71"/>
        <v>0</v>
      </c>
      <c r="K127" s="15">
        <f t="shared" si="71"/>
        <v>0</v>
      </c>
      <c r="L127" s="15">
        <f t="shared" si="71"/>
        <v>0</v>
      </c>
      <c r="M127" s="15">
        <f t="shared" si="71"/>
        <v>0</v>
      </c>
      <c r="N127" s="15">
        <f t="shared" si="71"/>
        <v>0</v>
      </c>
      <c r="O127" s="16">
        <f t="shared" si="41"/>
        <v>0</v>
      </c>
      <c r="P127" s="15">
        <f>SUM(P129:P132)</f>
        <v>0</v>
      </c>
      <c r="Q127" s="15">
        <f>SUM(Q129:Q132)</f>
        <v>0</v>
      </c>
      <c r="R127" s="15">
        <f t="shared" ref="R127:W127" si="72">SUM(R129:R132)</f>
        <v>0</v>
      </c>
      <c r="S127" s="15">
        <f t="shared" si="72"/>
        <v>0</v>
      </c>
      <c r="T127" s="15">
        <f t="shared" si="72"/>
        <v>0</v>
      </c>
      <c r="U127" s="15">
        <f t="shared" si="72"/>
        <v>0</v>
      </c>
      <c r="V127" s="15">
        <f t="shared" si="72"/>
        <v>0</v>
      </c>
      <c r="W127" s="15">
        <f t="shared" si="72"/>
        <v>0</v>
      </c>
      <c r="X127" s="12"/>
      <c r="Y127" s="6"/>
    </row>
    <row r="128" spans="1:25" ht="12.75">
      <c r="A128" s="10"/>
      <c r="B128" s="10"/>
      <c r="C128" s="10"/>
      <c r="D128" s="10"/>
      <c r="E128" s="11" t="s">
        <v>346</v>
      </c>
      <c r="F128" s="17"/>
      <c r="G128" s="17"/>
      <c r="H128" s="17"/>
      <c r="I128" s="17"/>
      <c r="J128" s="17"/>
      <c r="K128" s="17"/>
      <c r="L128" s="17"/>
      <c r="M128" s="17"/>
      <c r="N128" s="17"/>
      <c r="O128" s="16"/>
      <c r="P128" s="17"/>
      <c r="Q128" s="17"/>
      <c r="R128" s="17"/>
      <c r="S128" s="17"/>
      <c r="T128" s="17"/>
      <c r="U128" s="17"/>
      <c r="V128" s="17"/>
      <c r="W128" s="17"/>
      <c r="X128" s="12"/>
      <c r="Y128" s="6"/>
    </row>
    <row r="129" spans="1:25" ht="25.5">
      <c r="A129" s="10">
        <v>2471</v>
      </c>
      <c r="B129" s="10" t="s">
        <v>205</v>
      </c>
      <c r="C129" s="10" t="s">
        <v>209</v>
      </c>
      <c r="D129" s="10" t="s">
        <v>191</v>
      </c>
      <c r="E129" s="11" t="s">
        <v>433</v>
      </c>
      <c r="F129" s="15">
        <f>SUM(G129,H129)</f>
        <v>0</v>
      </c>
      <c r="G129" s="15">
        <f>+'8'!H204</f>
        <v>0</v>
      </c>
      <c r="H129" s="15">
        <f>+'8'!I204</f>
        <v>0</v>
      </c>
      <c r="I129" s="15">
        <f>SUM(J129,K129)</f>
        <v>0</v>
      </c>
      <c r="J129" s="15">
        <f>+'8'!K204</f>
        <v>0</v>
      </c>
      <c r="K129" s="15">
        <f>+'8'!L204</f>
        <v>0</v>
      </c>
      <c r="L129" s="15">
        <f>SUM(M129,N129)</f>
        <v>0</v>
      </c>
      <c r="M129" s="15">
        <f>+'8'!N204</f>
        <v>0</v>
      </c>
      <c r="N129" s="15">
        <f>+'8'!O204</f>
        <v>0</v>
      </c>
      <c r="O129" s="16">
        <f t="shared" si="41"/>
        <v>0</v>
      </c>
      <c r="P129" s="15">
        <f>+'8'!Q204</f>
        <v>0</v>
      </c>
      <c r="Q129" s="15">
        <f>+'8'!R204</f>
        <v>0</v>
      </c>
      <c r="R129" s="15">
        <f>SUM(S129,T129)</f>
        <v>0</v>
      </c>
      <c r="S129" s="15">
        <f>+'8'!T204</f>
        <v>0</v>
      </c>
      <c r="T129" s="15">
        <f>+'8'!U204</f>
        <v>0</v>
      </c>
      <c r="U129" s="15">
        <f>SUM(V129,W129)</f>
        <v>0</v>
      </c>
      <c r="V129" s="15">
        <f>+'8'!W204</f>
        <v>0</v>
      </c>
      <c r="W129" s="15">
        <f>+'8'!X204</f>
        <v>0</v>
      </c>
      <c r="X129" s="12"/>
      <c r="Y129" s="6"/>
    </row>
    <row r="130" spans="1:25" ht="12.75">
      <c r="A130" s="10">
        <v>2472</v>
      </c>
      <c r="B130" s="10" t="s">
        <v>205</v>
      </c>
      <c r="C130" s="10" t="s">
        <v>209</v>
      </c>
      <c r="D130" s="10" t="s">
        <v>199</v>
      </c>
      <c r="E130" s="11" t="s">
        <v>434</v>
      </c>
      <c r="F130" s="15">
        <f>SUM(G130,H130)</f>
        <v>0</v>
      </c>
      <c r="G130" s="15">
        <f>+'8'!H205</f>
        <v>0</v>
      </c>
      <c r="H130" s="15">
        <f>+'8'!I205</f>
        <v>0</v>
      </c>
      <c r="I130" s="15">
        <f>SUM(J130,K130)</f>
        <v>0</v>
      </c>
      <c r="J130" s="15">
        <f>+'8'!K205</f>
        <v>0</v>
      </c>
      <c r="K130" s="15">
        <f>+'8'!L205</f>
        <v>0</v>
      </c>
      <c r="L130" s="15">
        <f>SUM(M130,N130)</f>
        <v>0</v>
      </c>
      <c r="M130" s="15">
        <f>+'8'!N205</f>
        <v>0</v>
      </c>
      <c r="N130" s="15">
        <f>+'8'!O205</f>
        <v>0</v>
      </c>
      <c r="O130" s="16">
        <f t="shared" si="41"/>
        <v>0</v>
      </c>
      <c r="P130" s="15">
        <f>+'8'!Q205</f>
        <v>0</v>
      </c>
      <c r="Q130" s="15">
        <f>+'8'!R205</f>
        <v>0</v>
      </c>
      <c r="R130" s="15">
        <f>SUM(S130,T130)</f>
        <v>0</v>
      </c>
      <c r="S130" s="15">
        <f>+'8'!T205</f>
        <v>0</v>
      </c>
      <c r="T130" s="15">
        <f>+'8'!U205</f>
        <v>0</v>
      </c>
      <c r="U130" s="15">
        <f>SUM(V130,W130)</f>
        <v>0</v>
      </c>
      <c r="V130" s="15">
        <f>+'8'!W205</f>
        <v>0</v>
      </c>
      <c r="W130" s="15">
        <f>+'8'!X205</f>
        <v>0</v>
      </c>
      <c r="X130" s="12"/>
      <c r="Y130" s="6"/>
    </row>
    <row r="131" spans="1:25" ht="12.75">
      <c r="A131" s="10">
        <v>2473</v>
      </c>
      <c r="B131" s="10" t="s">
        <v>205</v>
      </c>
      <c r="C131" s="10" t="s">
        <v>209</v>
      </c>
      <c r="D131" s="10" t="s">
        <v>193</v>
      </c>
      <c r="E131" s="11" t="s">
        <v>435</v>
      </c>
      <c r="F131" s="15">
        <f>SUM(G131,H131)</f>
        <v>0</v>
      </c>
      <c r="G131" s="15">
        <f>+'8'!H206</f>
        <v>0</v>
      </c>
      <c r="H131" s="15">
        <f>+'8'!I206</f>
        <v>0</v>
      </c>
      <c r="I131" s="15">
        <f>SUM(J131,K131)</f>
        <v>0</v>
      </c>
      <c r="J131" s="15">
        <f>+'8'!K206</f>
        <v>0</v>
      </c>
      <c r="K131" s="15">
        <f>+'8'!L206</f>
        <v>0</v>
      </c>
      <c r="L131" s="15">
        <f>SUM(M131,N131)</f>
        <v>0</v>
      </c>
      <c r="M131" s="15">
        <f>+'8'!N206</f>
        <v>0</v>
      </c>
      <c r="N131" s="15">
        <f>+'8'!O206</f>
        <v>0</v>
      </c>
      <c r="O131" s="16">
        <f t="shared" si="41"/>
        <v>0</v>
      </c>
      <c r="P131" s="15">
        <f>+'8'!Q206</f>
        <v>0</v>
      </c>
      <c r="Q131" s="15">
        <f>+'8'!R206</f>
        <v>0</v>
      </c>
      <c r="R131" s="15">
        <f>SUM(S131,T131)</f>
        <v>0</v>
      </c>
      <c r="S131" s="15">
        <f>+'8'!T206</f>
        <v>0</v>
      </c>
      <c r="T131" s="15">
        <f>+'8'!U206</f>
        <v>0</v>
      </c>
      <c r="U131" s="15">
        <f>SUM(V131,W131)</f>
        <v>0</v>
      </c>
      <c r="V131" s="15">
        <f>+'8'!W206</f>
        <v>0</v>
      </c>
      <c r="W131" s="15">
        <f>+'8'!X206</f>
        <v>0</v>
      </c>
      <c r="X131" s="12"/>
      <c r="Y131" s="6"/>
    </row>
    <row r="132" spans="1:25" ht="12.75">
      <c r="A132" s="10">
        <v>2474</v>
      </c>
      <c r="B132" s="10" t="s">
        <v>205</v>
      </c>
      <c r="C132" s="10" t="s">
        <v>209</v>
      </c>
      <c r="D132" s="10" t="s">
        <v>205</v>
      </c>
      <c r="E132" s="11" t="s">
        <v>436</v>
      </c>
      <c r="F132" s="15">
        <f>SUM(G132,H132)</f>
        <v>0</v>
      </c>
      <c r="G132" s="15">
        <f>+'8'!H207</f>
        <v>0</v>
      </c>
      <c r="H132" s="15">
        <f>+'8'!I207</f>
        <v>0</v>
      </c>
      <c r="I132" s="15">
        <f>SUM(J132,K132)</f>
        <v>0</v>
      </c>
      <c r="J132" s="15">
        <f>+'8'!K207</f>
        <v>0</v>
      </c>
      <c r="K132" s="15">
        <f>+'8'!L207</f>
        <v>0</v>
      </c>
      <c r="L132" s="15">
        <f>SUM(M132,N132)</f>
        <v>0</v>
      </c>
      <c r="M132" s="15">
        <f>+'8'!N207</f>
        <v>0</v>
      </c>
      <c r="N132" s="15">
        <f>+'8'!O207</f>
        <v>0</v>
      </c>
      <c r="O132" s="16">
        <f t="shared" si="41"/>
        <v>0</v>
      </c>
      <c r="P132" s="15">
        <f>+'8'!Q207</f>
        <v>0</v>
      </c>
      <c r="Q132" s="15">
        <f>+'8'!R207</f>
        <v>0</v>
      </c>
      <c r="R132" s="15">
        <f>SUM(S132,T132)</f>
        <v>0</v>
      </c>
      <c r="S132" s="15">
        <f>+'8'!T207</f>
        <v>0</v>
      </c>
      <c r="T132" s="15">
        <f>+'8'!U207</f>
        <v>0</v>
      </c>
      <c r="U132" s="15">
        <f>SUM(V132,W132)</f>
        <v>0</v>
      </c>
      <c r="V132" s="15">
        <f>+'8'!W207</f>
        <v>0</v>
      </c>
      <c r="W132" s="15">
        <f>+'8'!X207</f>
        <v>0</v>
      </c>
      <c r="X132" s="12"/>
      <c r="Y132" s="6"/>
    </row>
    <row r="133" spans="1:25" ht="25.5">
      <c r="A133" s="10">
        <v>2480</v>
      </c>
      <c r="B133" s="10" t="s">
        <v>205</v>
      </c>
      <c r="C133" s="10" t="s">
        <v>376</v>
      </c>
      <c r="D133" s="10" t="s">
        <v>190</v>
      </c>
      <c r="E133" s="11" t="s">
        <v>437</v>
      </c>
      <c r="F133" s="15">
        <f t="shared" ref="F133:N133" si="73">SUM(F135:F141)</f>
        <v>0</v>
      </c>
      <c r="G133" s="15">
        <f t="shared" si="73"/>
        <v>0</v>
      </c>
      <c r="H133" s="15">
        <f t="shared" si="73"/>
        <v>0</v>
      </c>
      <c r="I133" s="15">
        <f t="shared" si="73"/>
        <v>0</v>
      </c>
      <c r="J133" s="15">
        <f t="shared" si="73"/>
        <v>0</v>
      </c>
      <c r="K133" s="15">
        <f t="shared" si="73"/>
        <v>0</v>
      </c>
      <c r="L133" s="15">
        <f t="shared" si="73"/>
        <v>0</v>
      </c>
      <c r="M133" s="15">
        <f t="shared" si="73"/>
        <v>0</v>
      </c>
      <c r="N133" s="15">
        <f t="shared" si="73"/>
        <v>0</v>
      </c>
      <c r="O133" s="16">
        <f t="shared" si="41"/>
        <v>0</v>
      </c>
      <c r="P133" s="15">
        <f>SUM(P135:P141)</f>
        <v>0</v>
      </c>
      <c r="Q133" s="15">
        <f>SUM(Q135:Q141)</f>
        <v>0</v>
      </c>
      <c r="R133" s="15">
        <f t="shared" ref="R133:W133" si="74">SUM(R135:R141)</f>
        <v>0</v>
      </c>
      <c r="S133" s="15">
        <f t="shared" si="74"/>
        <v>0</v>
      </c>
      <c r="T133" s="15">
        <f t="shared" si="74"/>
        <v>0</v>
      </c>
      <c r="U133" s="15">
        <f t="shared" si="74"/>
        <v>0</v>
      </c>
      <c r="V133" s="15">
        <f t="shared" si="74"/>
        <v>0</v>
      </c>
      <c r="W133" s="15">
        <f t="shared" si="74"/>
        <v>0</v>
      </c>
      <c r="X133" s="12"/>
      <c r="Y133" s="6"/>
    </row>
    <row r="134" spans="1:25" ht="12.75">
      <c r="A134" s="10"/>
      <c r="B134" s="10"/>
      <c r="C134" s="10"/>
      <c r="D134" s="10"/>
      <c r="E134" s="11" t="s">
        <v>346</v>
      </c>
      <c r="F134" s="17"/>
      <c r="G134" s="17"/>
      <c r="H134" s="17"/>
      <c r="I134" s="17"/>
      <c r="J134" s="17"/>
      <c r="K134" s="17"/>
      <c r="L134" s="17"/>
      <c r="M134" s="17"/>
      <c r="N134" s="17"/>
      <c r="O134" s="16"/>
      <c r="P134" s="17"/>
      <c r="Q134" s="17"/>
      <c r="R134" s="17"/>
      <c r="S134" s="17"/>
      <c r="T134" s="17"/>
      <c r="U134" s="17"/>
      <c r="V134" s="17"/>
      <c r="W134" s="17"/>
      <c r="X134" s="12"/>
      <c r="Y134" s="6"/>
    </row>
    <row r="135" spans="1:25" ht="38.25">
      <c r="A135" s="10">
        <v>2481</v>
      </c>
      <c r="B135" s="10" t="s">
        <v>205</v>
      </c>
      <c r="C135" s="10" t="s">
        <v>376</v>
      </c>
      <c r="D135" s="10" t="s">
        <v>191</v>
      </c>
      <c r="E135" s="11" t="s">
        <v>438</v>
      </c>
      <c r="F135" s="15">
        <f t="shared" ref="F135:F141" si="75">SUM(G135,H135)</f>
        <v>0</v>
      </c>
      <c r="G135" s="15">
        <f>+'8'!H210</f>
        <v>0</v>
      </c>
      <c r="H135" s="15">
        <f>+'8'!I210</f>
        <v>0</v>
      </c>
      <c r="I135" s="15">
        <f t="shared" ref="I135:I141" si="76">SUM(J135,K135)</f>
        <v>0</v>
      </c>
      <c r="J135" s="15">
        <f>+'8'!K210</f>
        <v>0</v>
      </c>
      <c r="K135" s="15">
        <f>+'8'!L210</f>
        <v>0</v>
      </c>
      <c r="L135" s="15">
        <f t="shared" ref="L135:L141" si="77">SUM(M135,N135)</f>
        <v>0</v>
      </c>
      <c r="M135" s="15">
        <f>+'8'!N210</f>
        <v>0</v>
      </c>
      <c r="N135" s="15">
        <f>+'8'!O210</f>
        <v>0</v>
      </c>
      <c r="O135" s="16">
        <f t="shared" si="41"/>
        <v>0</v>
      </c>
      <c r="P135" s="15">
        <f>+'8'!Q210</f>
        <v>0</v>
      </c>
      <c r="Q135" s="15">
        <f>+'8'!R210</f>
        <v>0</v>
      </c>
      <c r="R135" s="15">
        <f t="shared" ref="R135:R141" si="78">SUM(S135,T135)</f>
        <v>0</v>
      </c>
      <c r="S135" s="15">
        <f>+'8'!T210</f>
        <v>0</v>
      </c>
      <c r="T135" s="15">
        <f>+'8'!U210</f>
        <v>0</v>
      </c>
      <c r="U135" s="15">
        <f t="shared" ref="U135:U141" si="79">SUM(V135,W135)</f>
        <v>0</v>
      </c>
      <c r="V135" s="15">
        <f>+'8'!W210</f>
        <v>0</v>
      </c>
      <c r="W135" s="15">
        <f>+'8'!X210</f>
        <v>0</v>
      </c>
      <c r="X135" s="12"/>
      <c r="Y135" s="6"/>
    </row>
    <row r="136" spans="1:25" ht="38.25">
      <c r="A136" s="10">
        <v>2482</v>
      </c>
      <c r="B136" s="10" t="s">
        <v>205</v>
      </c>
      <c r="C136" s="10" t="s">
        <v>376</v>
      </c>
      <c r="D136" s="10" t="s">
        <v>199</v>
      </c>
      <c r="E136" s="11" t="s">
        <v>439</v>
      </c>
      <c r="F136" s="15">
        <f t="shared" si="75"/>
        <v>0</v>
      </c>
      <c r="G136" s="15">
        <f>+'8'!H211</f>
        <v>0</v>
      </c>
      <c r="H136" s="15">
        <f>+'8'!I211</f>
        <v>0</v>
      </c>
      <c r="I136" s="15">
        <f t="shared" si="76"/>
        <v>0</v>
      </c>
      <c r="J136" s="15">
        <f>+'8'!K211</f>
        <v>0</v>
      </c>
      <c r="K136" s="15">
        <f>+'8'!L211</f>
        <v>0</v>
      </c>
      <c r="L136" s="15">
        <f t="shared" si="77"/>
        <v>0</v>
      </c>
      <c r="M136" s="15">
        <f>+'8'!N211</f>
        <v>0</v>
      </c>
      <c r="N136" s="15">
        <f>+'8'!O211</f>
        <v>0</v>
      </c>
      <c r="O136" s="16">
        <f t="shared" si="41"/>
        <v>0</v>
      </c>
      <c r="P136" s="15">
        <f>+'8'!Q211</f>
        <v>0</v>
      </c>
      <c r="Q136" s="15">
        <f>+'8'!R211</f>
        <v>0</v>
      </c>
      <c r="R136" s="15">
        <f t="shared" si="78"/>
        <v>0</v>
      </c>
      <c r="S136" s="15">
        <f>+'8'!T211</f>
        <v>0</v>
      </c>
      <c r="T136" s="15">
        <f>+'8'!U211</f>
        <v>0</v>
      </c>
      <c r="U136" s="15">
        <f t="shared" si="79"/>
        <v>0</v>
      </c>
      <c r="V136" s="15">
        <f>+'8'!W211</f>
        <v>0</v>
      </c>
      <c r="W136" s="15">
        <f>+'8'!X211</f>
        <v>0</v>
      </c>
      <c r="X136" s="12"/>
      <c r="Y136" s="6"/>
    </row>
    <row r="137" spans="1:25" ht="25.5">
      <c r="A137" s="10">
        <v>2483</v>
      </c>
      <c r="B137" s="10" t="s">
        <v>205</v>
      </c>
      <c r="C137" s="10" t="s">
        <v>376</v>
      </c>
      <c r="D137" s="10" t="s">
        <v>193</v>
      </c>
      <c r="E137" s="11" t="s">
        <v>440</v>
      </c>
      <c r="F137" s="15">
        <f t="shared" si="75"/>
        <v>0</v>
      </c>
      <c r="G137" s="15">
        <f>+'8'!H212</f>
        <v>0</v>
      </c>
      <c r="H137" s="15">
        <f>+'8'!I212</f>
        <v>0</v>
      </c>
      <c r="I137" s="15">
        <f t="shared" si="76"/>
        <v>0</v>
      </c>
      <c r="J137" s="15">
        <f>+'8'!K212</f>
        <v>0</v>
      </c>
      <c r="K137" s="15">
        <f>+'8'!L212</f>
        <v>0</v>
      </c>
      <c r="L137" s="15">
        <f t="shared" si="77"/>
        <v>0</v>
      </c>
      <c r="M137" s="15">
        <f>+'8'!N212</f>
        <v>0</v>
      </c>
      <c r="N137" s="15">
        <f>+'8'!O212</f>
        <v>0</v>
      </c>
      <c r="O137" s="16">
        <f t="shared" si="41"/>
        <v>0</v>
      </c>
      <c r="P137" s="15">
        <f>+'8'!Q212</f>
        <v>0</v>
      </c>
      <c r="Q137" s="15">
        <f>+'8'!R212</f>
        <v>0</v>
      </c>
      <c r="R137" s="15">
        <f t="shared" si="78"/>
        <v>0</v>
      </c>
      <c r="S137" s="15">
        <f>+'8'!T212</f>
        <v>0</v>
      </c>
      <c r="T137" s="15">
        <f>+'8'!U212</f>
        <v>0</v>
      </c>
      <c r="U137" s="15">
        <f t="shared" si="79"/>
        <v>0</v>
      </c>
      <c r="V137" s="15">
        <f>+'8'!W212</f>
        <v>0</v>
      </c>
      <c r="W137" s="15">
        <f>+'8'!X212</f>
        <v>0</v>
      </c>
      <c r="X137" s="12"/>
      <c r="Y137" s="6"/>
    </row>
    <row r="138" spans="1:25" ht="38.25">
      <c r="A138" s="10">
        <v>2484</v>
      </c>
      <c r="B138" s="10" t="s">
        <v>205</v>
      </c>
      <c r="C138" s="10" t="s">
        <v>376</v>
      </c>
      <c r="D138" s="10" t="s">
        <v>205</v>
      </c>
      <c r="E138" s="11" t="s">
        <v>441</v>
      </c>
      <c r="F138" s="15">
        <f t="shared" si="75"/>
        <v>0</v>
      </c>
      <c r="G138" s="15">
        <f>+'8'!H213</f>
        <v>0</v>
      </c>
      <c r="H138" s="15">
        <f>+'8'!I213</f>
        <v>0</v>
      </c>
      <c r="I138" s="15">
        <f t="shared" si="76"/>
        <v>0</v>
      </c>
      <c r="J138" s="15">
        <f>+'8'!K213</f>
        <v>0</v>
      </c>
      <c r="K138" s="15">
        <f>+'8'!L213</f>
        <v>0</v>
      </c>
      <c r="L138" s="15">
        <f t="shared" si="77"/>
        <v>0</v>
      </c>
      <c r="M138" s="15">
        <f>+'8'!N213</f>
        <v>0</v>
      </c>
      <c r="N138" s="15">
        <f>+'8'!O213</f>
        <v>0</v>
      </c>
      <c r="O138" s="16">
        <f t="shared" si="41"/>
        <v>0</v>
      </c>
      <c r="P138" s="15">
        <f>+'8'!Q213</f>
        <v>0</v>
      </c>
      <c r="Q138" s="15">
        <f>+'8'!R213</f>
        <v>0</v>
      </c>
      <c r="R138" s="15">
        <f t="shared" si="78"/>
        <v>0</v>
      </c>
      <c r="S138" s="15">
        <f>+'8'!T213</f>
        <v>0</v>
      </c>
      <c r="T138" s="15">
        <f>+'8'!U213</f>
        <v>0</v>
      </c>
      <c r="U138" s="15">
        <f t="shared" si="79"/>
        <v>0</v>
      </c>
      <c r="V138" s="15">
        <f>+'8'!W213</f>
        <v>0</v>
      </c>
      <c r="W138" s="15">
        <f>+'8'!X213</f>
        <v>0</v>
      </c>
      <c r="X138" s="12"/>
      <c r="Y138" s="6"/>
    </row>
    <row r="139" spans="1:25" ht="25.5">
      <c r="A139" s="10">
        <v>2485</v>
      </c>
      <c r="B139" s="10" t="s">
        <v>205</v>
      </c>
      <c r="C139" s="10" t="s">
        <v>376</v>
      </c>
      <c r="D139" s="10" t="s">
        <v>195</v>
      </c>
      <c r="E139" s="11" t="s">
        <v>442</v>
      </c>
      <c r="F139" s="15">
        <f t="shared" si="75"/>
        <v>0</v>
      </c>
      <c r="G139" s="15">
        <f>+'8'!H214</f>
        <v>0</v>
      </c>
      <c r="H139" s="15">
        <f>+'8'!I214</f>
        <v>0</v>
      </c>
      <c r="I139" s="15">
        <f t="shared" si="76"/>
        <v>0</v>
      </c>
      <c r="J139" s="15">
        <f>+'8'!K214</f>
        <v>0</v>
      </c>
      <c r="K139" s="15">
        <f>+'8'!L214</f>
        <v>0</v>
      </c>
      <c r="L139" s="15">
        <f t="shared" si="77"/>
        <v>0</v>
      </c>
      <c r="M139" s="15">
        <f>+'8'!N214</f>
        <v>0</v>
      </c>
      <c r="N139" s="15">
        <f>+'8'!O214</f>
        <v>0</v>
      </c>
      <c r="O139" s="16">
        <f t="shared" si="41"/>
        <v>0</v>
      </c>
      <c r="P139" s="15">
        <f>+'8'!Q214</f>
        <v>0</v>
      </c>
      <c r="Q139" s="15">
        <f>+'8'!R214</f>
        <v>0</v>
      </c>
      <c r="R139" s="15">
        <f t="shared" si="78"/>
        <v>0</v>
      </c>
      <c r="S139" s="15">
        <f>+'8'!T214</f>
        <v>0</v>
      </c>
      <c r="T139" s="15">
        <f>+'8'!U214</f>
        <v>0</v>
      </c>
      <c r="U139" s="15">
        <f t="shared" si="79"/>
        <v>0</v>
      </c>
      <c r="V139" s="15">
        <f>+'8'!W214</f>
        <v>0</v>
      </c>
      <c r="W139" s="15">
        <f>+'8'!X214</f>
        <v>0</v>
      </c>
      <c r="X139" s="12"/>
      <c r="Y139" s="6"/>
    </row>
    <row r="140" spans="1:25" ht="25.5">
      <c r="A140" s="10">
        <v>2486</v>
      </c>
      <c r="B140" s="10" t="s">
        <v>205</v>
      </c>
      <c r="C140" s="10" t="s">
        <v>376</v>
      </c>
      <c r="D140" s="10" t="s">
        <v>196</v>
      </c>
      <c r="E140" s="11" t="s">
        <v>443</v>
      </c>
      <c r="F140" s="15">
        <f t="shared" si="75"/>
        <v>0</v>
      </c>
      <c r="G140" s="15">
        <f>+'8'!H215</f>
        <v>0</v>
      </c>
      <c r="H140" s="15">
        <f>+'8'!I215</f>
        <v>0</v>
      </c>
      <c r="I140" s="15">
        <f t="shared" si="76"/>
        <v>0</v>
      </c>
      <c r="J140" s="15">
        <f>+'8'!K215</f>
        <v>0</v>
      </c>
      <c r="K140" s="15">
        <f>+'8'!L215</f>
        <v>0</v>
      </c>
      <c r="L140" s="15">
        <f t="shared" si="77"/>
        <v>0</v>
      </c>
      <c r="M140" s="15">
        <f>+'8'!N215</f>
        <v>0</v>
      </c>
      <c r="N140" s="15">
        <f>+'8'!O215</f>
        <v>0</v>
      </c>
      <c r="O140" s="16">
        <f t="shared" ref="O140:O203" si="80">L140-I140</f>
        <v>0</v>
      </c>
      <c r="P140" s="15">
        <f>+'8'!Q215</f>
        <v>0</v>
      </c>
      <c r="Q140" s="15">
        <f>+'8'!R215</f>
        <v>0</v>
      </c>
      <c r="R140" s="15">
        <f t="shared" si="78"/>
        <v>0</v>
      </c>
      <c r="S140" s="15">
        <f>+'8'!T215</f>
        <v>0</v>
      </c>
      <c r="T140" s="15">
        <f>+'8'!U215</f>
        <v>0</v>
      </c>
      <c r="U140" s="15">
        <f t="shared" si="79"/>
        <v>0</v>
      </c>
      <c r="V140" s="15">
        <f>+'8'!W215</f>
        <v>0</v>
      </c>
      <c r="W140" s="15">
        <f>+'8'!X215</f>
        <v>0</v>
      </c>
      <c r="X140" s="12"/>
      <c r="Y140" s="6"/>
    </row>
    <row r="141" spans="1:25" ht="25.5">
      <c r="A141" s="10">
        <v>2487</v>
      </c>
      <c r="B141" s="10" t="s">
        <v>205</v>
      </c>
      <c r="C141" s="10" t="s">
        <v>376</v>
      </c>
      <c r="D141" s="10" t="s">
        <v>209</v>
      </c>
      <c r="E141" s="11" t="s">
        <v>444</v>
      </c>
      <c r="F141" s="15">
        <f t="shared" si="75"/>
        <v>0</v>
      </c>
      <c r="G141" s="15">
        <f>+'8'!H216</f>
        <v>0</v>
      </c>
      <c r="H141" s="15">
        <f>+'8'!I216</f>
        <v>0</v>
      </c>
      <c r="I141" s="15">
        <f t="shared" si="76"/>
        <v>0</v>
      </c>
      <c r="J141" s="15">
        <f>+'8'!K216</f>
        <v>0</v>
      </c>
      <c r="K141" s="15">
        <f>+'8'!L216</f>
        <v>0</v>
      </c>
      <c r="L141" s="15">
        <f t="shared" si="77"/>
        <v>0</v>
      </c>
      <c r="M141" s="15">
        <f>+'8'!N216</f>
        <v>0</v>
      </c>
      <c r="N141" s="15">
        <f>+'8'!O216</f>
        <v>0</v>
      </c>
      <c r="O141" s="16">
        <f t="shared" si="80"/>
        <v>0</v>
      </c>
      <c r="P141" s="15">
        <f>+'8'!Q216</f>
        <v>0</v>
      </c>
      <c r="Q141" s="15">
        <f>+'8'!R216</f>
        <v>0</v>
      </c>
      <c r="R141" s="15">
        <f t="shared" si="78"/>
        <v>0</v>
      </c>
      <c r="S141" s="15">
        <f>+'8'!T216</f>
        <v>0</v>
      </c>
      <c r="T141" s="15">
        <f>+'8'!U216</f>
        <v>0</v>
      </c>
      <c r="U141" s="15">
        <f t="shared" si="79"/>
        <v>0</v>
      </c>
      <c r="V141" s="15">
        <f>+'8'!W216</f>
        <v>0</v>
      </c>
      <c r="W141" s="15">
        <f>+'8'!X216</f>
        <v>0</v>
      </c>
      <c r="X141" s="12"/>
      <c r="Y141" s="6"/>
    </row>
    <row r="142" spans="1:25" ht="25.5">
      <c r="A142" s="10">
        <v>2490</v>
      </c>
      <c r="B142" s="10" t="s">
        <v>205</v>
      </c>
      <c r="C142" s="10" t="s">
        <v>211</v>
      </c>
      <c r="D142" s="10" t="s">
        <v>190</v>
      </c>
      <c r="E142" s="11" t="s">
        <v>445</v>
      </c>
      <c r="F142" s="15">
        <f t="shared" ref="F142:N142" si="81">SUM(F144)</f>
        <v>-259263.185</v>
      </c>
      <c r="G142" s="15">
        <f t="shared" si="81"/>
        <v>0</v>
      </c>
      <c r="H142" s="15">
        <f t="shared" si="81"/>
        <v>-259263.185</v>
      </c>
      <c r="I142" s="15">
        <f t="shared" si="81"/>
        <v>-2454078</v>
      </c>
      <c r="J142" s="15">
        <f t="shared" si="81"/>
        <v>0</v>
      </c>
      <c r="K142" s="15">
        <f t="shared" si="81"/>
        <v>-2454078</v>
      </c>
      <c r="L142" s="15">
        <f t="shared" si="81"/>
        <v>-350000</v>
      </c>
      <c r="M142" s="15">
        <f t="shared" si="81"/>
        <v>0</v>
      </c>
      <c r="N142" s="15">
        <f t="shared" si="81"/>
        <v>-350000</v>
      </c>
      <c r="O142" s="16">
        <f t="shared" si="80"/>
        <v>2104078</v>
      </c>
      <c r="P142" s="15">
        <f>SUM(P144)</f>
        <v>0</v>
      </c>
      <c r="Q142" s="15">
        <f>SUM(Q144)</f>
        <v>2104078</v>
      </c>
      <c r="R142" s="15">
        <f t="shared" ref="R142:W142" si="82">SUM(R144)</f>
        <v>-350000</v>
      </c>
      <c r="S142" s="15">
        <f t="shared" si="82"/>
        <v>0</v>
      </c>
      <c r="T142" s="15">
        <f t="shared" si="82"/>
        <v>-350000</v>
      </c>
      <c r="U142" s="15">
        <f t="shared" si="82"/>
        <v>-350000</v>
      </c>
      <c r="V142" s="15">
        <f t="shared" si="82"/>
        <v>0</v>
      </c>
      <c r="W142" s="15">
        <f t="shared" si="82"/>
        <v>-350000</v>
      </c>
      <c r="X142" s="12"/>
      <c r="Y142" s="6"/>
    </row>
    <row r="143" spans="1:25" ht="12.75">
      <c r="A143" s="10"/>
      <c r="B143" s="10"/>
      <c r="C143" s="10"/>
      <c r="D143" s="10"/>
      <c r="E143" s="11" t="s">
        <v>346</v>
      </c>
      <c r="F143" s="17"/>
      <c r="G143" s="17"/>
      <c r="H143" s="17"/>
      <c r="I143" s="17"/>
      <c r="J143" s="17"/>
      <c r="K143" s="17"/>
      <c r="L143" s="17"/>
      <c r="M143" s="17"/>
      <c r="N143" s="17"/>
      <c r="O143" s="16"/>
      <c r="P143" s="17"/>
      <c r="Q143" s="17"/>
      <c r="R143" s="17"/>
      <c r="S143" s="17"/>
      <c r="T143" s="17"/>
      <c r="U143" s="17"/>
      <c r="V143" s="17"/>
      <c r="W143" s="17"/>
      <c r="X143" s="12"/>
      <c r="Y143" s="6"/>
    </row>
    <row r="144" spans="1:25" ht="25.5">
      <c r="A144" s="10">
        <v>2491</v>
      </c>
      <c r="B144" s="10" t="s">
        <v>205</v>
      </c>
      <c r="C144" s="10" t="s">
        <v>211</v>
      </c>
      <c r="D144" s="10" t="s">
        <v>191</v>
      </c>
      <c r="E144" s="11" t="s">
        <v>445</v>
      </c>
      <c r="F144" s="15">
        <f>SUM(G144,H144)</f>
        <v>-259263.185</v>
      </c>
      <c r="G144" s="15">
        <f>+'8'!H219</f>
        <v>0</v>
      </c>
      <c r="H144" s="15">
        <f>+'8'!I219</f>
        <v>-259263.185</v>
      </c>
      <c r="I144" s="15">
        <f>SUM(J144,K144)</f>
        <v>-2454078</v>
      </c>
      <c r="J144" s="15">
        <f>+'8'!K219</f>
        <v>0</v>
      </c>
      <c r="K144" s="15">
        <f>+'8'!L219</f>
        <v>-2454078</v>
      </c>
      <c r="L144" s="15">
        <f>SUM(M144,N144)</f>
        <v>-350000</v>
      </c>
      <c r="M144" s="15">
        <f>+'8'!N219</f>
        <v>0</v>
      </c>
      <c r="N144" s="15">
        <f>+'8'!O219</f>
        <v>-350000</v>
      </c>
      <c r="O144" s="16">
        <f t="shared" si="80"/>
        <v>2104078</v>
      </c>
      <c r="P144" s="15">
        <f>+'8'!Q219</f>
        <v>0</v>
      </c>
      <c r="Q144" s="15">
        <f>+'8'!R219</f>
        <v>2104078</v>
      </c>
      <c r="R144" s="15">
        <f>SUM(S144,T144)</f>
        <v>-350000</v>
      </c>
      <c r="S144" s="15">
        <f>+'8'!T219</f>
        <v>0</v>
      </c>
      <c r="T144" s="15">
        <f>+'8'!U219</f>
        <v>-350000</v>
      </c>
      <c r="U144" s="15">
        <f>SUM(V144,W144)</f>
        <v>-350000</v>
      </c>
      <c r="V144" s="15">
        <f>+'8'!W219</f>
        <v>0</v>
      </c>
      <c r="W144" s="15">
        <f>+'8'!X219</f>
        <v>-350000</v>
      </c>
      <c r="X144" s="12"/>
      <c r="Y144" s="6"/>
    </row>
    <row r="145" spans="1:25" ht="38.25">
      <c r="A145" s="10">
        <v>2500</v>
      </c>
      <c r="B145" s="10" t="s">
        <v>195</v>
      </c>
      <c r="C145" s="10" t="s">
        <v>190</v>
      </c>
      <c r="D145" s="10" t="s">
        <v>190</v>
      </c>
      <c r="E145" s="11" t="s">
        <v>446</v>
      </c>
      <c r="F145" s="15">
        <f t="shared" ref="F145:N145" si="83">SUM(F147,F150,F153,F156,F159,F162)</f>
        <v>660946.62569999998</v>
      </c>
      <c r="G145" s="15">
        <f t="shared" si="83"/>
        <v>654780.52560000005</v>
      </c>
      <c r="H145" s="15">
        <f t="shared" si="83"/>
        <v>6166.1000999999997</v>
      </c>
      <c r="I145" s="15">
        <f t="shared" si="83"/>
        <v>786670.77300000004</v>
      </c>
      <c r="J145" s="15">
        <f t="shared" si="83"/>
        <v>687525.04600000009</v>
      </c>
      <c r="K145" s="15">
        <f t="shared" si="83"/>
        <v>99145.726999999999</v>
      </c>
      <c r="L145" s="15">
        <f t="shared" si="83"/>
        <v>765800.81600000011</v>
      </c>
      <c r="M145" s="15">
        <f t="shared" si="83"/>
        <v>749650.81600000011</v>
      </c>
      <c r="N145" s="15">
        <f t="shared" si="83"/>
        <v>16150</v>
      </c>
      <c r="O145" s="16">
        <f t="shared" si="80"/>
        <v>-20869.956999999937</v>
      </c>
      <c r="P145" s="15">
        <f>SUM(P147,P150,P153,P156,P159,P162)</f>
        <v>62125.770000000019</v>
      </c>
      <c r="Q145" s="15">
        <f>SUM(Q147,Q150,Q153,Q156,Q159,Q162)</f>
        <v>-82995.726999999999</v>
      </c>
      <c r="R145" s="15">
        <f t="shared" ref="R145:W145" si="84">SUM(R147,R150,R153,R156,R159,R162)</f>
        <v>774906.90000000014</v>
      </c>
      <c r="S145" s="15">
        <f t="shared" si="84"/>
        <v>758756.90000000014</v>
      </c>
      <c r="T145" s="15">
        <f t="shared" si="84"/>
        <v>16150</v>
      </c>
      <c r="U145" s="15">
        <f t="shared" si="84"/>
        <v>774906.90000000014</v>
      </c>
      <c r="V145" s="15">
        <f t="shared" si="84"/>
        <v>758756.90000000014</v>
      </c>
      <c r="W145" s="15">
        <f t="shared" si="84"/>
        <v>16150</v>
      </c>
      <c r="X145" s="12"/>
      <c r="Y145" s="6"/>
    </row>
    <row r="146" spans="1:25" ht="12.75">
      <c r="A146" s="10"/>
      <c r="B146" s="10"/>
      <c r="C146" s="10"/>
      <c r="D146" s="10"/>
      <c r="E146" s="11" t="s">
        <v>356</v>
      </c>
      <c r="F146" s="17"/>
      <c r="G146" s="17"/>
      <c r="H146" s="17"/>
      <c r="I146" s="17"/>
      <c r="J146" s="17"/>
      <c r="K146" s="17"/>
      <c r="L146" s="17"/>
      <c r="M146" s="17"/>
      <c r="N146" s="17"/>
      <c r="O146" s="16"/>
      <c r="P146" s="17"/>
      <c r="Q146" s="17"/>
      <c r="R146" s="17"/>
      <c r="S146" s="17"/>
      <c r="T146" s="17"/>
      <c r="U146" s="17"/>
      <c r="V146" s="17"/>
      <c r="W146" s="17"/>
      <c r="X146" s="12"/>
      <c r="Y146" s="6"/>
    </row>
    <row r="147" spans="1:25" ht="12.75">
      <c r="A147" s="10">
        <v>2510</v>
      </c>
      <c r="B147" s="10" t="s">
        <v>195</v>
      </c>
      <c r="C147" s="10" t="s">
        <v>191</v>
      </c>
      <c r="D147" s="10" t="s">
        <v>190</v>
      </c>
      <c r="E147" s="11" t="s">
        <v>447</v>
      </c>
      <c r="F147" s="15">
        <f t="shared" ref="F147:N147" si="85">SUM(F149)</f>
        <v>554928.72970000003</v>
      </c>
      <c r="G147" s="15">
        <f t="shared" si="85"/>
        <v>553095.52960000001</v>
      </c>
      <c r="H147" s="15">
        <f t="shared" si="85"/>
        <v>1833.2001</v>
      </c>
      <c r="I147" s="15">
        <f t="shared" si="85"/>
        <v>551457.24600000004</v>
      </c>
      <c r="J147" s="15">
        <f t="shared" si="85"/>
        <v>549457.24600000004</v>
      </c>
      <c r="K147" s="15">
        <f t="shared" si="85"/>
        <v>2000</v>
      </c>
      <c r="L147" s="15">
        <f t="shared" si="85"/>
        <v>609583.01600000006</v>
      </c>
      <c r="M147" s="15">
        <f t="shared" si="85"/>
        <v>600583.01600000006</v>
      </c>
      <c r="N147" s="15">
        <f t="shared" si="85"/>
        <v>9000</v>
      </c>
      <c r="O147" s="16">
        <f t="shared" si="80"/>
        <v>58125.770000000019</v>
      </c>
      <c r="P147" s="15">
        <f>SUM(P149)</f>
        <v>51125.770000000019</v>
      </c>
      <c r="Q147" s="15">
        <f>SUM(Q149)</f>
        <v>7000</v>
      </c>
      <c r="R147" s="15">
        <f t="shared" ref="R147:W147" si="86">SUM(R149)</f>
        <v>615689.10000000009</v>
      </c>
      <c r="S147" s="15">
        <f t="shared" si="86"/>
        <v>606689.10000000009</v>
      </c>
      <c r="T147" s="15">
        <f t="shared" si="86"/>
        <v>9000</v>
      </c>
      <c r="U147" s="15">
        <f t="shared" si="86"/>
        <v>615689.10000000009</v>
      </c>
      <c r="V147" s="15">
        <f t="shared" si="86"/>
        <v>606689.10000000009</v>
      </c>
      <c r="W147" s="15">
        <f t="shared" si="86"/>
        <v>9000</v>
      </c>
      <c r="X147" s="12"/>
      <c r="Y147" s="6"/>
    </row>
    <row r="148" spans="1:25" ht="12.75">
      <c r="A148" s="10"/>
      <c r="B148" s="10"/>
      <c r="C148" s="10"/>
      <c r="D148" s="10"/>
      <c r="E148" s="11" t="s">
        <v>346</v>
      </c>
      <c r="F148" s="17"/>
      <c r="G148" s="17"/>
      <c r="H148" s="17"/>
      <c r="I148" s="17"/>
      <c r="J148" s="17"/>
      <c r="K148" s="17"/>
      <c r="L148" s="17"/>
      <c r="M148" s="17"/>
      <c r="N148" s="17"/>
      <c r="O148" s="16"/>
      <c r="P148" s="17"/>
      <c r="Q148" s="17"/>
      <c r="R148" s="17"/>
      <c r="S148" s="17"/>
      <c r="T148" s="17"/>
      <c r="U148" s="17"/>
      <c r="V148" s="17"/>
      <c r="W148" s="17"/>
      <c r="X148" s="12"/>
      <c r="Y148" s="6"/>
    </row>
    <row r="149" spans="1:25" ht="12.75">
      <c r="A149" s="10">
        <v>2511</v>
      </c>
      <c r="B149" s="10" t="s">
        <v>195</v>
      </c>
      <c r="C149" s="10" t="s">
        <v>191</v>
      </c>
      <c r="D149" s="10" t="s">
        <v>191</v>
      </c>
      <c r="E149" s="11" t="s">
        <v>447</v>
      </c>
      <c r="F149" s="15">
        <f>SUM(G149,H149)</f>
        <v>554928.72970000003</v>
      </c>
      <c r="G149" s="15">
        <f>+'8'!H224</f>
        <v>553095.52960000001</v>
      </c>
      <c r="H149" s="15">
        <f>+'8'!I224</f>
        <v>1833.2001</v>
      </c>
      <c r="I149" s="15">
        <f>SUM(J149,K149)</f>
        <v>551457.24600000004</v>
      </c>
      <c r="J149" s="15">
        <f>+'8'!K224</f>
        <v>549457.24600000004</v>
      </c>
      <c r="K149" s="15">
        <f>+'8'!L224</f>
        <v>2000</v>
      </c>
      <c r="L149" s="15">
        <f>SUM(M149,N149)</f>
        <v>609583.01600000006</v>
      </c>
      <c r="M149" s="15">
        <f>+'8'!N224</f>
        <v>600583.01600000006</v>
      </c>
      <c r="N149" s="15">
        <f>+'8'!O224</f>
        <v>9000</v>
      </c>
      <c r="O149" s="16">
        <f t="shared" si="80"/>
        <v>58125.770000000019</v>
      </c>
      <c r="P149" s="15">
        <f>+'8'!Q224</f>
        <v>51125.770000000019</v>
      </c>
      <c r="Q149" s="15">
        <f>+'8'!R224</f>
        <v>7000</v>
      </c>
      <c r="R149" s="15">
        <f>SUM(S149,T149)</f>
        <v>615689.10000000009</v>
      </c>
      <c r="S149" s="15">
        <f>+'8'!T224</f>
        <v>606689.10000000009</v>
      </c>
      <c r="T149" s="15">
        <f>+'8'!U224</f>
        <v>9000</v>
      </c>
      <c r="U149" s="15">
        <f>SUM(V149,W149)</f>
        <v>615689.10000000009</v>
      </c>
      <c r="V149" s="15">
        <f>+'8'!W224</f>
        <v>606689.10000000009</v>
      </c>
      <c r="W149" s="15">
        <f>+'8'!X224</f>
        <v>9000</v>
      </c>
      <c r="X149" s="12"/>
      <c r="Y149" s="6"/>
    </row>
    <row r="150" spans="1:25" ht="12.75">
      <c r="A150" s="10">
        <v>2520</v>
      </c>
      <c r="B150" s="10" t="s">
        <v>195</v>
      </c>
      <c r="C150" s="10" t="s">
        <v>199</v>
      </c>
      <c r="D150" s="10" t="s">
        <v>190</v>
      </c>
      <c r="E150" s="11" t="s">
        <v>448</v>
      </c>
      <c r="F150" s="15">
        <f t="shared" ref="F150:N150" si="87">SUM(F152)</f>
        <v>0</v>
      </c>
      <c r="G150" s="15">
        <f t="shared" si="87"/>
        <v>0</v>
      </c>
      <c r="H150" s="15">
        <f t="shared" si="87"/>
        <v>0</v>
      </c>
      <c r="I150" s="15">
        <f t="shared" si="87"/>
        <v>0</v>
      </c>
      <c r="J150" s="15">
        <f t="shared" si="87"/>
        <v>0</v>
      </c>
      <c r="K150" s="15">
        <f t="shared" si="87"/>
        <v>0</v>
      </c>
      <c r="L150" s="15">
        <f t="shared" si="87"/>
        <v>0</v>
      </c>
      <c r="M150" s="15">
        <f t="shared" si="87"/>
        <v>0</v>
      </c>
      <c r="N150" s="15">
        <f t="shared" si="87"/>
        <v>0</v>
      </c>
      <c r="O150" s="16">
        <f t="shared" si="80"/>
        <v>0</v>
      </c>
      <c r="P150" s="15">
        <f>SUM(P152)</f>
        <v>0</v>
      </c>
      <c r="Q150" s="15">
        <f>SUM(Q152)</f>
        <v>0</v>
      </c>
      <c r="R150" s="15">
        <f t="shared" ref="R150:W150" si="88">SUM(R152)</f>
        <v>0</v>
      </c>
      <c r="S150" s="15">
        <f t="shared" si="88"/>
        <v>0</v>
      </c>
      <c r="T150" s="15">
        <f t="shared" si="88"/>
        <v>0</v>
      </c>
      <c r="U150" s="15">
        <f t="shared" si="88"/>
        <v>0</v>
      </c>
      <c r="V150" s="15">
        <f t="shared" si="88"/>
        <v>0</v>
      </c>
      <c r="W150" s="15">
        <f t="shared" si="88"/>
        <v>0</v>
      </c>
      <c r="X150" s="12"/>
      <c r="Y150" s="6"/>
    </row>
    <row r="151" spans="1:25" ht="12.75">
      <c r="A151" s="10"/>
      <c r="B151" s="10"/>
      <c r="C151" s="10"/>
      <c r="D151" s="10"/>
      <c r="E151" s="11" t="s">
        <v>346</v>
      </c>
      <c r="F151" s="17"/>
      <c r="G151" s="17"/>
      <c r="H151" s="17"/>
      <c r="I151" s="17"/>
      <c r="J151" s="17"/>
      <c r="K151" s="17"/>
      <c r="L151" s="17"/>
      <c r="M151" s="17"/>
      <c r="N151" s="17"/>
      <c r="O151" s="16"/>
      <c r="P151" s="17"/>
      <c r="Q151" s="17"/>
      <c r="R151" s="17"/>
      <c r="S151" s="17"/>
      <c r="T151" s="17"/>
      <c r="U151" s="17"/>
      <c r="V151" s="17"/>
      <c r="W151" s="17"/>
      <c r="X151" s="12"/>
      <c r="Y151" s="6"/>
    </row>
    <row r="152" spans="1:25" ht="12.75">
      <c r="A152" s="10">
        <v>2521</v>
      </c>
      <c r="B152" s="10" t="s">
        <v>195</v>
      </c>
      <c r="C152" s="10" t="s">
        <v>199</v>
      </c>
      <c r="D152" s="10" t="s">
        <v>191</v>
      </c>
      <c r="E152" s="11" t="s">
        <v>449</v>
      </c>
      <c r="F152" s="15">
        <f>SUM(G152,H152)</f>
        <v>0</v>
      </c>
      <c r="G152" s="15">
        <f>+'8'!H240</f>
        <v>0</v>
      </c>
      <c r="H152" s="15">
        <f>+'8'!I240</f>
        <v>0</v>
      </c>
      <c r="I152" s="15">
        <f>SUM(J152,K152)</f>
        <v>0</v>
      </c>
      <c r="J152" s="15">
        <f>+'8'!K240</f>
        <v>0</v>
      </c>
      <c r="K152" s="15">
        <f>+'8'!L240</f>
        <v>0</v>
      </c>
      <c r="L152" s="15">
        <f>SUM(M152,N152)</f>
        <v>0</v>
      </c>
      <c r="M152" s="15">
        <f>+'8'!N240</f>
        <v>0</v>
      </c>
      <c r="N152" s="15">
        <f>+'8'!O240</f>
        <v>0</v>
      </c>
      <c r="O152" s="16">
        <f t="shared" si="80"/>
        <v>0</v>
      </c>
      <c r="P152" s="15">
        <f>+'8'!Q240</f>
        <v>0</v>
      </c>
      <c r="Q152" s="15">
        <f>+'8'!R240</f>
        <v>0</v>
      </c>
      <c r="R152" s="15">
        <f>SUM(S152,T152)</f>
        <v>0</v>
      </c>
      <c r="S152" s="15">
        <f>+'8'!T240</f>
        <v>0</v>
      </c>
      <c r="T152" s="15">
        <f>+'8'!U240</f>
        <v>0</v>
      </c>
      <c r="U152" s="15">
        <f>SUM(V152,W152)</f>
        <v>0</v>
      </c>
      <c r="V152" s="15">
        <f>+'8'!W240</f>
        <v>0</v>
      </c>
      <c r="W152" s="15">
        <f>+'8'!X240</f>
        <v>0</v>
      </c>
      <c r="X152" s="12"/>
      <c r="Y152" s="6"/>
    </row>
    <row r="153" spans="1:25" ht="12.75">
      <c r="A153" s="10">
        <v>2530</v>
      </c>
      <c r="B153" s="10" t="s">
        <v>195</v>
      </c>
      <c r="C153" s="10" t="s">
        <v>193</v>
      </c>
      <c r="D153" s="10" t="s">
        <v>190</v>
      </c>
      <c r="E153" s="11" t="s">
        <v>450</v>
      </c>
      <c r="F153" s="15">
        <f t="shared" ref="F153:N153" si="89">SUM(F155)</f>
        <v>0</v>
      </c>
      <c r="G153" s="15">
        <f t="shared" si="89"/>
        <v>0</v>
      </c>
      <c r="H153" s="15">
        <f t="shared" si="89"/>
        <v>0</v>
      </c>
      <c r="I153" s="15">
        <f t="shared" si="89"/>
        <v>0</v>
      </c>
      <c r="J153" s="15">
        <f t="shared" si="89"/>
        <v>0</v>
      </c>
      <c r="K153" s="15">
        <f t="shared" si="89"/>
        <v>0</v>
      </c>
      <c r="L153" s="15">
        <f t="shared" si="89"/>
        <v>0</v>
      </c>
      <c r="M153" s="15">
        <f t="shared" si="89"/>
        <v>0</v>
      </c>
      <c r="N153" s="15">
        <f t="shared" si="89"/>
        <v>0</v>
      </c>
      <c r="O153" s="16">
        <f t="shared" si="80"/>
        <v>0</v>
      </c>
      <c r="P153" s="15">
        <f>SUM(P155)</f>
        <v>0</v>
      </c>
      <c r="Q153" s="15">
        <f>SUM(Q155)</f>
        <v>0</v>
      </c>
      <c r="R153" s="15">
        <f t="shared" ref="R153:W153" si="90">SUM(R155)</f>
        <v>0</v>
      </c>
      <c r="S153" s="15">
        <f t="shared" si="90"/>
        <v>0</v>
      </c>
      <c r="T153" s="15">
        <f t="shared" si="90"/>
        <v>0</v>
      </c>
      <c r="U153" s="15">
        <f t="shared" si="90"/>
        <v>0</v>
      </c>
      <c r="V153" s="15">
        <f t="shared" si="90"/>
        <v>0</v>
      </c>
      <c r="W153" s="15">
        <f t="shared" si="90"/>
        <v>0</v>
      </c>
      <c r="X153" s="12"/>
      <c r="Y153" s="6"/>
    </row>
    <row r="154" spans="1:25" ht="12.75">
      <c r="A154" s="10"/>
      <c r="B154" s="10"/>
      <c r="C154" s="10"/>
      <c r="D154" s="10"/>
      <c r="E154" s="11" t="s">
        <v>346</v>
      </c>
      <c r="F154" s="17"/>
      <c r="G154" s="17"/>
      <c r="H154" s="17"/>
      <c r="I154" s="17"/>
      <c r="J154" s="17"/>
      <c r="K154" s="17"/>
      <c r="L154" s="17"/>
      <c r="M154" s="17"/>
      <c r="N154" s="17"/>
      <c r="O154" s="16"/>
      <c r="P154" s="17"/>
      <c r="Q154" s="17"/>
      <c r="R154" s="17"/>
      <c r="S154" s="17"/>
      <c r="T154" s="17"/>
      <c r="U154" s="17"/>
      <c r="V154" s="17"/>
      <c r="W154" s="17"/>
      <c r="X154" s="12"/>
      <c r="Y154" s="6"/>
    </row>
    <row r="155" spans="1:25" ht="12.75">
      <c r="A155" s="10">
        <v>2531</v>
      </c>
      <c r="B155" s="10" t="s">
        <v>195</v>
      </c>
      <c r="C155" s="10" t="s">
        <v>193</v>
      </c>
      <c r="D155" s="10" t="s">
        <v>191</v>
      </c>
      <c r="E155" s="11" t="s">
        <v>450</v>
      </c>
      <c r="F155" s="15">
        <f>SUM(G155,H155)</f>
        <v>0</v>
      </c>
      <c r="G155" s="15">
        <f>+'8'!H243</f>
        <v>0</v>
      </c>
      <c r="H155" s="15">
        <f>+'8'!I243</f>
        <v>0</v>
      </c>
      <c r="I155" s="15">
        <f>SUM(J155,K155)</f>
        <v>0</v>
      </c>
      <c r="J155" s="15">
        <f>+'8'!K243</f>
        <v>0</v>
      </c>
      <c r="K155" s="15">
        <f>+'8'!L243</f>
        <v>0</v>
      </c>
      <c r="L155" s="15">
        <f>SUM(M155,N155)</f>
        <v>0</v>
      </c>
      <c r="M155" s="15">
        <f>+'8'!N243</f>
        <v>0</v>
      </c>
      <c r="N155" s="15">
        <f>+'8'!O243</f>
        <v>0</v>
      </c>
      <c r="O155" s="16">
        <f t="shared" si="80"/>
        <v>0</v>
      </c>
      <c r="P155" s="15">
        <f>+'8'!Q243</f>
        <v>0</v>
      </c>
      <c r="Q155" s="15">
        <f>+'8'!R243</f>
        <v>0</v>
      </c>
      <c r="R155" s="15">
        <f>SUM(S155,T155)</f>
        <v>0</v>
      </c>
      <c r="S155" s="15">
        <f>+'8'!T243</f>
        <v>0</v>
      </c>
      <c r="T155" s="15">
        <f>+'8'!U243</f>
        <v>0</v>
      </c>
      <c r="U155" s="15">
        <f>SUM(V155,W155)</f>
        <v>0</v>
      </c>
      <c r="V155" s="15">
        <f>+'8'!W243</f>
        <v>0</v>
      </c>
      <c r="W155" s="15">
        <f>+'8'!X243</f>
        <v>0</v>
      </c>
      <c r="X155" s="12"/>
      <c r="Y155" s="6"/>
    </row>
    <row r="156" spans="1:25" ht="12.75">
      <c r="A156" s="10">
        <v>2540</v>
      </c>
      <c r="B156" s="10" t="s">
        <v>195</v>
      </c>
      <c r="C156" s="10" t="s">
        <v>205</v>
      </c>
      <c r="D156" s="10" t="s">
        <v>190</v>
      </c>
      <c r="E156" s="11" t="s">
        <v>451</v>
      </c>
      <c r="F156" s="15">
        <f t="shared" ref="F156:N156" si="91">SUM(F158)</f>
        <v>0</v>
      </c>
      <c r="G156" s="15">
        <f t="shared" si="91"/>
        <v>0</v>
      </c>
      <c r="H156" s="15">
        <f t="shared" si="91"/>
        <v>0</v>
      </c>
      <c r="I156" s="15">
        <f t="shared" si="91"/>
        <v>0</v>
      </c>
      <c r="J156" s="15">
        <f t="shared" si="91"/>
        <v>0</v>
      </c>
      <c r="K156" s="15">
        <f t="shared" si="91"/>
        <v>0</v>
      </c>
      <c r="L156" s="15">
        <f t="shared" si="91"/>
        <v>0</v>
      </c>
      <c r="M156" s="15">
        <f t="shared" si="91"/>
        <v>0</v>
      </c>
      <c r="N156" s="15">
        <f t="shared" si="91"/>
        <v>0</v>
      </c>
      <c r="O156" s="16">
        <f t="shared" si="80"/>
        <v>0</v>
      </c>
      <c r="P156" s="15">
        <f>SUM(P158)</f>
        <v>0</v>
      </c>
      <c r="Q156" s="15">
        <f>SUM(Q158)</f>
        <v>0</v>
      </c>
      <c r="R156" s="15">
        <f t="shared" ref="R156:W156" si="92">SUM(R158)</f>
        <v>0</v>
      </c>
      <c r="S156" s="15">
        <f t="shared" si="92"/>
        <v>0</v>
      </c>
      <c r="T156" s="15">
        <f t="shared" si="92"/>
        <v>0</v>
      </c>
      <c r="U156" s="15">
        <f t="shared" si="92"/>
        <v>0</v>
      </c>
      <c r="V156" s="15">
        <f t="shared" si="92"/>
        <v>0</v>
      </c>
      <c r="W156" s="15">
        <f t="shared" si="92"/>
        <v>0</v>
      </c>
      <c r="X156" s="12"/>
      <c r="Y156" s="6"/>
    </row>
    <row r="157" spans="1:25" ht="12.75">
      <c r="A157" s="10"/>
      <c r="B157" s="10"/>
      <c r="C157" s="10"/>
      <c r="D157" s="10"/>
      <c r="E157" s="11" t="s">
        <v>346</v>
      </c>
      <c r="F157" s="17"/>
      <c r="G157" s="17"/>
      <c r="H157" s="17"/>
      <c r="I157" s="17"/>
      <c r="J157" s="17"/>
      <c r="K157" s="17"/>
      <c r="L157" s="17"/>
      <c r="M157" s="17"/>
      <c r="N157" s="17"/>
      <c r="O157" s="16"/>
      <c r="P157" s="17"/>
      <c r="Q157" s="17"/>
      <c r="R157" s="17"/>
      <c r="S157" s="17"/>
      <c r="T157" s="17"/>
      <c r="U157" s="17"/>
      <c r="V157" s="17"/>
      <c r="W157" s="17"/>
      <c r="X157" s="12"/>
      <c r="Y157" s="6"/>
    </row>
    <row r="158" spans="1:25" ht="12.75">
      <c r="A158" s="10">
        <v>2541</v>
      </c>
      <c r="B158" s="10" t="s">
        <v>195</v>
      </c>
      <c r="C158" s="10" t="s">
        <v>205</v>
      </c>
      <c r="D158" s="10" t="s">
        <v>191</v>
      </c>
      <c r="E158" s="11" t="s">
        <v>451</v>
      </c>
      <c r="F158" s="15">
        <f>SUM(G158,H158)</f>
        <v>0</v>
      </c>
      <c r="G158" s="15">
        <f>+'8'!H246</f>
        <v>0</v>
      </c>
      <c r="H158" s="15">
        <f>+'8'!I246</f>
        <v>0</v>
      </c>
      <c r="I158" s="15">
        <f>SUM(J158,K158)</f>
        <v>0</v>
      </c>
      <c r="J158" s="15">
        <f>+'8'!K246</f>
        <v>0</v>
      </c>
      <c r="K158" s="15">
        <f>+'8'!L246</f>
        <v>0</v>
      </c>
      <c r="L158" s="15">
        <f>SUM(M158,N158)</f>
        <v>0</v>
      </c>
      <c r="M158" s="15">
        <f>+'8'!N246</f>
        <v>0</v>
      </c>
      <c r="N158" s="15">
        <f>+'8'!O246</f>
        <v>0</v>
      </c>
      <c r="O158" s="16">
        <f t="shared" si="80"/>
        <v>0</v>
      </c>
      <c r="P158" s="15">
        <f>+'8'!Q246</f>
        <v>0</v>
      </c>
      <c r="Q158" s="15">
        <f>+'8'!R246</f>
        <v>0</v>
      </c>
      <c r="R158" s="15">
        <f>SUM(S158,T158)</f>
        <v>0</v>
      </c>
      <c r="S158" s="15">
        <f>+'8'!T246</f>
        <v>0</v>
      </c>
      <c r="T158" s="15">
        <f>+'8'!U246</f>
        <v>0</v>
      </c>
      <c r="U158" s="15">
        <f>SUM(V158,W158)</f>
        <v>0</v>
      </c>
      <c r="V158" s="15">
        <f>+'8'!W246</f>
        <v>0</v>
      </c>
      <c r="W158" s="15">
        <f>+'8'!X246</f>
        <v>0</v>
      </c>
      <c r="X158" s="12"/>
      <c r="Y158" s="6"/>
    </row>
    <row r="159" spans="1:25" ht="25.5">
      <c r="A159" s="10">
        <v>2550</v>
      </c>
      <c r="B159" s="10" t="s">
        <v>195</v>
      </c>
      <c r="C159" s="10" t="s">
        <v>195</v>
      </c>
      <c r="D159" s="10" t="s">
        <v>190</v>
      </c>
      <c r="E159" s="11" t="s">
        <v>452</v>
      </c>
      <c r="F159" s="15">
        <f t="shared" ref="F159:N159" si="93">SUM(F161)</f>
        <v>0</v>
      </c>
      <c r="G159" s="15">
        <f t="shared" si="93"/>
        <v>0</v>
      </c>
      <c r="H159" s="15">
        <f t="shared" si="93"/>
        <v>0</v>
      </c>
      <c r="I159" s="15">
        <f t="shared" si="93"/>
        <v>0</v>
      </c>
      <c r="J159" s="15">
        <f t="shared" si="93"/>
        <v>0</v>
      </c>
      <c r="K159" s="15">
        <f t="shared" si="93"/>
        <v>0</v>
      </c>
      <c r="L159" s="15">
        <f t="shared" si="93"/>
        <v>0</v>
      </c>
      <c r="M159" s="15">
        <f t="shared" si="93"/>
        <v>0</v>
      </c>
      <c r="N159" s="15">
        <f t="shared" si="93"/>
        <v>0</v>
      </c>
      <c r="O159" s="16">
        <f t="shared" si="80"/>
        <v>0</v>
      </c>
      <c r="P159" s="15">
        <f>SUM(P161)</f>
        <v>0</v>
      </c>
      <c r="Q159" s="15">
        <f>SUM(Q161)</f>
        <v>0</v>
      </c>
      <c r="R159" s="15">
        <f t="shared" ref="R159:W159" si="94">SUM(R161)</f>
        <v>0</v>
      </c>
      <c r="S159" s="15">
        <f t="shared" si="94"/>
        <v>0</v>
      </c>
      <c r="T159" s="15">
        <f t="shared" si="94"/>
        <v>0</v>
      </c>
      <c r="U159" s="15">
        <f t="shared" si="94"/>
        <v>0</v>
      </c>
      <c r="V159" s="15">
        <f t="shared" si="94"/>
        <v>0</v>
      </c>
      <c r="W159" s="15">
        <f t="shared" si="94"/>
        <v>0</v>
      </c>
      <c r="X159" s="12"/>
      <c r="Y159" s="6"/>
    </row>
    <row r="160" spans="1:25" ht="12.75">
      <c r="A160" s="10"/>
      <c r="B160" s="10"/>
      <c r="C160" s="10"/>
      <c r="D160" s="10"/>
      <c r="E160" s="11" t="s">
        <v>346</v>
      </c>
      <c r="F160" s="17"/>
      <c r="G160" s="17"/>
      <c r="H160" s="17"/>
      <c r="I160" s="17"/>
      <c r="J160" s="17"/>
      <c r="K160" s="17"/>
      <c r="L160" s="17"/>
      <c r="M160" s="17"/>
      <c r="N160" s="17"/>
      <c r="O160" s="16"/>
      <c r="P160" s="17"/>
      <c r="Q160" s="17"/>
      <c r="R160" s="17"/>
      <c r="S160" s="17"/>
      <c r="T160" s="17"/>
      <c r="U160" s="17"/>
      <c r="V160" s="17"/>
      <c r="W160" s="17"/>
      <c r="X160" s="12"/>
      <c r="Y160" s="6"/>
    </row>
    <row r="161" spans="1:25" ht="25.5">
      <c r="A161" s="10">
        <v>2551</v>
      </c>
      <c r="B161" s="10" t="s">
        <v>195</v>
      </c>
      <c r="C161" s="10" t="s">
        <v>195</v>
      </c>
      <c r="D161" s="10" t="s">
        <v>191</v>
      </c>
      <c r="E161" s="11" t="s">
        <v>452</v>
      </c>
      <c r="F161" s="15">
        <f>SUM(G161,H161)</f>
        <v>0</v>
      </c>
      <c r="G161" s="15">
        <f>+'8'!H249</f>
        <v>0</v>
      </c>
      <c r="H161" s="15">
        <f>+'8'!I249</f>
        <v>0</v>
      </c>
      <c r="I161" s="15">
        <f>SUM(J161,K161)</f>
        <v>0</v>
      </c>
      <c r="J161" s="15">
        <f>+'8'!K249</f>
        <v>0</v>
      </c>
      <c r="K161" s="15">
        <f>+'8'!L249</f>
        <v>0</v>
      </c>
      <c r="L161" s="15">
        <f>SUM(M161,N161)</f>
        <v>0</v>
      </c>
      <c r="M161" s="15">
        <f>+'8'!N249</f>
        <v>0</v>
      </c>
      <c r="N161" s="15">
        <f>+'8'!O249</f>
        <v>0</v>
      </c>
      <c r="O161" s="16">
        <f t="shared" si="80"/>
        <v>0</v>
      </c>
      <c r="P161" s="15">
        <f>+'8'!Q249</f>
        <v>0</v>
      </c>
      <c r="Q161" s="15">
        <f>+'8'!R249</f>
        <v>0</v>
      </c>
      <c r="R161" s="15">
        <f>SUM(S161,T161)</f>
        <v>0</v>
      </c>
      <c r="S161" s="15">
        <f>+'8'!T249</f>
        <v>0</v>
      </c>
      <c r="T161" s="15">
        <f>+'8'!U249</f>
        <v>0</v>
      </c>
      <c r="U161" s="15">
        <f>SUM(V161,W161)</f>
        <v>0</v>
      </c>
      <c r="V161" s="15">
        <f>+'8'!W249</f>
        <v>0</v>
      </c>
      <c r="W161" s="15">
        <f>+'8'!X249</f>
        <v>0</v>
      </c>
      <c r="X161" s="12"/>
      <c r="Y161" s="6"/>
    </row>
    <row r="162" spans="1:25" ht="25.5">
      <c r="A162" s="10">
        <v>2560</v>
      </c>
      <c r="B162" s="10" t="s">
        <v>195</v>
      </c>
      <c r="C162" s="10" t="s">
        <v>196</v>
      </c>
      <c r="D162" s="10" t="s">
        <v>190</v>
      </c>
      <c r="E162" s="11" t="s">
        <v>453</v>
      </c>
      <c r="F162" s="15">
        <f t="shared" ref="F162:N162" si="95">SUM(F164)</f>
        <v>106017.89599999999</v>
      </c>
      <c r="G162" s="15">
        <f t="shared" si="95"/>
        <v>101684.996</v>
      </c>
      <c r="H162" s="15">
        <f t="shared" si="95"/>
        <v>4332.8999999999996</v>
      </c>
      <c r="I162" s="15">
        <f t="shared" si="95"/>
        <v>235213.527</v>
      </c>
      <c r="J162" s="15">
        <f t="shared" si="95"/>
        <v>138067.79999999999</v>
      </c>
      <c r="K162" s="15">
        <f t="shared" si="95"/>
        <v>97145.726999999999</v>
      </c>
      <c r="L162" s="15">
        <f t="shared" si="95"/>
        <v>156217.79999999999</v>
      </c>
      <c r="M162" s="15">
        <f t="shared" si="95"/>
        <v>149067.79999999999</v>
      </c>
      <c r="N162" s="15">
        <f t="shared" si="95"/>
        <v>7150</v>
      </c>
      <c r="O162" s="16">
        <f t="shared" si="80"/>
        <v>-78995.727000000014</v>
      </c>
      <c r="P162" s="15">
        <f>SUM(P164)</f>
        <v>11000</v>
      </c>
      <c r="Q162" s="15">
        <f>SUM(Q164)</f>
        <v>-89995.726999999999</v>
      </c>
      <c r="R162" s="15">
        <f t="shared" ref="R162:W162" si="96">SUM(R164)</f>
        <v>159217.79999999999</v>
      </c>
      <c r="S162" s="15">
        <f t="shared" si="96"/>
        <v>152067.79999999999</v>
      </c>
      <c r="T162" s="15">
        <f t="shared" si="96"/>
        <v>7150</v>
      </c>
      <c r="U162" s="15">
        <f t="shared" si="96"/>
        <v>159217.79999999999</v>
      </c>
      <c r="V162" s="15">
        <f t="shared" si="96"/>
        <v>152067.79999999999</v>
      </c>
      <c r="W162" s="15">
        <f t="shared" si="96"/>
        <v>7150</v>
      </c>
      <c r="X162" s="12"/>
      <c r="Y162" s="6"/>
    </row>
    <row r="163" spans="1:25" ht="12.75">
      <c r="A163" s="10"/>
      <c r="B163" s="10"/>
      <c r="C163" s="10"/>
      <c r="D163" s="10"/>
      <c r="E163" s="11" t="s">
        <v>346</v>
      </c>
      <c r="F163" s="17"/>
      <c r="G163" s="17"/>
      <c r="H163" s="17"/>
      <c r="I163" s="17"/>
      <c r="J163" s="17"/>
      <c r="K163" s="17"/>
      <c r="L163" s="17"/>
      <c r="M163" s="17"/>
      <c r="N163" s="17"/>
      <c r="O163" s="16"/>
      <c r="P163" s="17"/>
      <c r="Q163" s="17"/>
      <c r="R163" s="17"/>
      <c r="S163" s="17"/>
      <c r="T163" s="17"/>
      <c r="U163" s="17"/>
      <c r="V163" s="17"/>
      <c r="W163" s="17"/>
      <c r="X163" s="12"/>
      <c r="Y163" s="6"/>
    </row>
    <row r="164" spans="1:25" ht="25.5">
      <c r="A164" s="10">
        <v>2561</v>
      </c>
      <c r="B164" s="10" t="s">
        <v>195</v>
      </c>
      <c r="C164" s="10" t="s">
        <v>196</v>
      </c>
      <c r="D164" s="10" t="s">
        <v>191</v>
      </c>
      <c r="E164" s="11" t="s">
        <v>453</v>
      </c>
      <c r="F164" s="15">
        <f>SUM(G164,H164)</f>
        <v>106017.89599999999</v>
      </c>
      <c r="G164" s="15">
        <f>+'8'!H252</f>
        <v>101684.996</v>
      </c>
      <c r="H164" s="15">
        <f>+'8'!I252</f>
        <v>4332.8999999999996</v>
      </c>
      <c r="I164" s="15">
        <f>SUM(J164,K164)</f>
        <v>235213.527</v>
      </c>
      <c r="J164" s="15">
        <f>+'8'!K252</f>
        <v>138067.79999999999</v>
      </c>
      <c r="K164" s="15">
        <f>+'8'!L252</f>
        <v>97145.726999999999</v>
      </c>
      <c r="L164" s="15">
        <f>SUM(M164,N164)</f>
        <v>156217.79999999999</v>
      </c>
      <c r="M164" s="15">
        <f>+'8'!N252</f>
        <v>149067.79999999999</v>
      </c>
      <c r="N164" s="15">
        <f>+'8'!O252</f>
        <v>7150</v>
      </c>
      <c r="O164" s="16">
        <f t="shared" si="80"/>
        <v>-78995.727000000014</v>
      </c>
      <c r="P164" s="15">
        <f>+'8'!Q252</f>
        <v>11000</v>
      </c>
      <c r="Q164" s="15">
        <f>+'8'!R252</f>
        <v>-89995.726999999999</v>
      </c>
      <c r="R164" s="15">
        <f>SUM(S164,T164)</f>
        <v>159217.79999999999</v>
      </c>
      <c r="S164" s="15">
        <f>+'8'!T252</f>
        <v>152067.79999999999</v>
      </c>
      <c r="T164" s="15">
        <f>+'8'!U252</f>
        <v>7150</v>
      </c>
      <c r="U164" s="15">
        <f>SUM(V164,W164)</f>
        <v>159217.79999999999</v>
      </c>
      <c r="V164" s="15">
        <f>+'8'!W252</f>
        <v>152067.79999999999</v>
      </c>
      <c r="W164" s="15">
        <f>+'8'!X252</f>
        <v>7150</v>
      </c>
      <c r="X164" s="12"/>
      <c r="Y164" s="6"/>
    </row>
    <row r="165" spans="1:25" ht="51">
      <c r="A165" s="10">
        <v>2600</v>
      </c>
      <c r="B165" s="10" t="s">
        <v>196</v>
      </c>
      <c r="C165" s="10" t="s">
        <v>190</v>
      </c>
      <c r="D165" s="10" t="s">
        <v>190</v>
      </c>
      <c r="E165" s="11" t="s">
        <v>454</v>
      </c>
      <c r="F165" s="15">
        <f t="shared" ref="F165:N165" si="97">SUM(F167,F170,F173,F176,F179,F182)</f>
        <v>707930.39110000001</v>
      </c>
      <c r="G165" s="15">
        <f t="shared" si="97"/>
        <v>318300.42189999996</v>
      </c>
      <c r="H165" s="15">
        <f t="shared" si="97"/>
        <v>389629.96919999999</v>
      </c>
      <c r="I165" s="15">
        <f t="shared" si="97"/>
        <v>2029772.3399999996</v>
      </c>
      <c r="J165" s="15">
        <f t="shared" si="97"/>
        <v>351767.07</v>
      </c>
      <c r="K165" s="15">
        <f t="shared" si="97"/>
        <v>1678005.2699999998</v>
      </c>
      <c r="L165" s="15">
        <f t="shared" si="97"/>
        <v>766462.37399999995</v>
      </c>
      <c r="M165" s="15">
        <f t="shared" si="97"/>
        <v>351210.67000000004</v>
      </c>
      <c r="N165" s="15">
        <f t="shared" si="97"/>
        <v>415251.70399999997</v>
      </c>
      <c r="O165" s="16">
        <f t="shared" si="80"/>
        <v>-1263309.9659999995</v>
      </c>
      <c r="P165" s="15">
        <f>SUM(P167,P170,P173,P176,P179,P182)</f>
        <v>-556.39999999999418</v>
      </c>
      <c r="Q165" s="15">
        <f>SUM(Q167,Q170,Q173,Q176,Q179,Q182)</f>
        <v>-1262753.5659999999</v>
      </c>
      <c r="R165" s="15">
        <f t="shared" ref="R165:W165" si="98">SUM(R167,R170,R173,R176,R179,R182)</f>
        <v>620610.67000000004</v>
      </c>
      <c r="S165" s="15">
        <f t="shared" si="98"/>
        <v>358210.67000000004</v>
      </c>
      <c r="T165" s="15">
        <f t="shared" si="98"/>
        <v>262400</v>
      </c>
      <c r="U165" s="15">
        <f t="shared" si="98"/>
        <v>658610.67000000004</v>
      </c>
      <c r="V165" s="15">
        <f t="shared" si="98"/>
        <v>368210.67000000004</v>
      </c>
      <c r="W165" s="15">
        <f t="shared" si="98"/>
        <v>290400</v>
      </c>
      <c r="X165" s="12"/>
      <c r="Y165" s="6"/>
    </row>
    <row r="166" spans="1:25" ht="12.75">
      <c r="A166" s="10"/>
      <c r="B166" s="10"/>
      <c r="C166" s="10"/>
      <c r="D166" s="10"/>
      <c r="E166" s="11" t="s">
        <v>346</v>
      </c>
      <c r="F166" s="17"/>
      <c r="G166" s="17"/>
      <c r="H166" s="17"/>
      <c r="I166" s="17"/>
      <c r="J166" s="17"/>
      <c r="K166" s="17"/>
      <c r="L166" s="17"/>
      <c r="M166" s="17"/>
      <c r="N166" s="17"/>
      <c r="O166" s="16"/>
      <c r="P166" s="17"/>
      <c r="Q166" s="17"/>
      <c r="R166" s="17"/>
      <c r="S166" s="17"/>
      <c r="T166" s="17"/>
      <c r="U166" s="17"/>
      <c r="V166" s="17"/>
      <c r="W166" s="17"/>
      <c r="X166" s="12"/>
      <c r="Y166" s="6"/>
    </row>
    <row r="167" spans="1:25" ht="12.75">
      <c r="A167" s="10">
        <v>2610</v>
      </c>
      <c r="B167" s="10" t="s">
        <v>196</v>
      </c>
      <c r="C167" s="10" t="s">
        <v>191</v>
      </c>
      <c r="D167" s="10" t="s">
        <v>190</v>
      </c>
      <c r="E167" s="11" t="s">
        <v>455</v>
      </c>
      <c r="F167" s="15">
        <f t="shared" ref="F167:N167" si="99">SUM(F169)</f>
        <v>0</v>
      </c>
      <c r="G167" s="15">
        <f t="shared" si="99"/>
        <v>0</v>
      </c>
      <c r="H167" s="15">
        <f t="shared" si="99"/>
        <v>0</v>
      </c>
      <c r="I167" s="15">
        <f t="shared" si="99"/>
        <v>0</v>
      </c>
      <c r="J167" s="15">
        <f t="shared" si="99"/>
        <v>0</v>
      </c>
      <c r="K167" s="15">
        <f t="shared" si="99"/>
        <v>0</v>
      </c>
      <c r="L167" s="15">
        <f t="shared" si="99"/>
        <v>0</v>
      </c>
      <c r="M167" s="15">
        <f t="shared" si="99"/>
        <v>0</v>
      </c>
      <c r="N167" s="15">
        <f t="shared" si="99"/>
        <v>0</v>
      </c>
      <c r="O167" s="16">
        <f t="shared" si="80"/>
        <v>0</v>
      </c>
      <c r="P167" s="15">
        <f>SUM(P169)</f>
        <v>0</v>
      </c>
      <c r="Q167" s="15">
        <f>SUM(Q169)</f>
        <v>0</v>
      </c>
      <c r="R167" s="15">
        <f t="shared" ref="R167:W167" si="100">SUM(R169)</f>
        <v>0</v>
      </c>
      <c r="S167" s="15">
        <f t="shared" si="100"/>
        <v>0</v>
      </c>
      <c r="T167" s="15">
        <f t="shared" si="100"/>
        <v>0</v>
      </c>
      <c r="U167" s="15">
        <f t="shared" si="100"/>
        <v>0</v>
      </c>
      <c r="V167" s="15">
        <f t="shared" si="100"/>
        <v>0</v>
      </c>
      <c r="W167" s="15">
        <f t="shared" si="100"/>
        <v>0</v>
      </c>
      <c r="X167" s="12"/>
      <c r="Y167" s="6"/>
    </row>
    <row r="168" spans="1:25" ht="12.75">
      <c r="A168" s="10"/>
      <c r="B168" s="10"/>
      <c r="C168" s="10"/>
      <c r="D168" s="10"/>
      <c r="E168" s="11" t="s">
        <v>346</v>
      </c>
      <c r="F168" s="17"/>
      <c r="G168" s="17"/>
      <c r="H168" s="17"/>
      <c r="I168" s="17"/>
      <c r="J168" s="17"/>
      <c r="K168" s="17"/>
      <c r="L168" s="17"/>
      <c r="M168" s="17"/>
      <c r="N168" s="17"/>
      <c r="O168" s="16"/>
      <c r="P168" s="17"/>
      <c r="Q168" s="17"/>
      <c r="R168" s="17"/>
      <c r="S168" s="17"/>
      <c r="T168" s="17"/>
      <c r="U168" s="17"/>
      <c r="V168" s="17"/>
      <c r="W168" s="17"/>
      <c r="X168" s="12"/>
      <c r="Y168" s="6"/>
    </row>
    <row r="169" spans="1:25" ht="12.75">
      <c r="A169" s="10">
        <v>2611</v>
      </c>
      <c r="B169" s="10" t="s">
        <v>196</v>
      </c>
      <c r="C169" s="10" t="s">
        <v>191</v>
      </c>
      <c r="D169" s="10" t="s">
        <v>191</v>
      </c>
      <c r="E169" s="11" t="s">
        <v>455</v>
      </c>
      <c r="F169" s="15">
        <f>SUM(G169,H169)</f>
        <v>0</v>
      </c>
      <c r="G169" s="15">
        <f>+'8'!H266</f>
        <v>0</v>
      </c>
      <c r="H169" s="15">
        <f>+'8'!I266</f>
        <v>0</v>
      </c>
      <c r="I169" s="15">
        <f>SUM(J169,K169)</f>
        <v>0</v>
      </c>
      <c r="J169" s="15">
        <f>+'8'!K266</f>
        <v>0</v>
      </c>
      <c r="K169" s="15">
        <f>+'8'!L266</f>
        <v>0</v>
      </c>
      <c r="L169" s="15">
        <f>SUM(M169,N169)</f>
        <v>0</v>
      </c>
      <c r="M169" s="15">
        <f>+'8'!N266</f>
        <v>0</v>
      </c>
      <c r="N169" s="15">
        <f>+'8'!O266</f>
        <v>0</v>
      </c>
      <c r="O169" s="16">
        <f t="shared" si="80"/>
        <v>0</v>
      </c>
      <c r="P169" s="15">
        <f>+'8'!Q266</f>
        <v>0</v>
      </c>
      <c r="Q169" s="15">
        <f>+'8'!R266</f>
        <v>0</v>
      </c>
      <c r="R169" s="15">
        <f>SUM(S169,T169)</f>
        <v>0</v>
      </c>
      <c r="S169" s="15">
        <f>+'8'!T266</f>
        <v>0</v>
      </c>
      <c r="T169" s="15">
        <f>+'8'!U266</f>
        <v>0</v>
      </c>
      <c r="U169" s="15">
        <f>SUM(V169,W169)</f>
        <v>0</v>
      </c>
      <c r="V169" s="15">
        <f>+'8'!W266</f>
        <v>0</v>
      </c>
      <c r="W169" s="15">
        <f>+'8'!X266</f>
        <v>0</v>
      </c>
      <c r="X169" s="12"/>
      <c r="Y169" s="6"/>
    </row>
    <row r="170" spans="1:25" ht="12.75">
      <c r="A170" s="10">
        <v>2620</v>
      </c>
      <c r="B170" s="10" t="s">
        <v>196</v>
      </c>
      <c r="C170" s="10" t="s">
        <v>199</v>
      </c>
      <c r="D170" s="10" t="s">
        <v>190</v>
      </c>
      <c r="E170" s="11" t="s">
        <v>456</v>
      </c>
      <c r="F170" s="15">
        <f t="shared" ref="F170:N170" si="101">SUM(F172)</f>
        <v>0</v>
      </c>
      <c r="G170" s="15">
        <f t="shared" si="101"/>
        <v>0</v>
      </c>
      <c r="H170" s="15">
        <f t="shared" si="101"/>
        <v>0</v>
      </c>
      <c r="I170" s="15">
        <f t="shared" si="101"/>
        <v>0</v>
      </c>
      <c r="J170" s="15">
        <f t="shared" si="101"/>
        <v>0</v>
      </c>
      <c r="K170" s="15">
        <f t="shared" si="101"/>
        <v>0</v>
      </c>
      <c r="L170" s="15">
        <f t="shared" si="101"/>
        <v>0</v>
      </c>
      <c r="M170" s="15">
        <f t="shared" si="101"/>
        <v>0</v>
      </c>
      <c r="N170" s="15">
        <f t="shared" si="101"/>
        <v>0</v>
      </c>
      <c r="O170" s="16">
        <f t="shared" si="80"/>
        <v>0</v>
      </c>
      <c r="P170" s="15">
        <f>SUM(P172)</f>
        <v>0</v>
      </c>
      <c r="Q170" s="15">
        <f>SUM(Q172)</f>
        <v>0</v>
      </c>
      <c r="R170" s="15">
        <f t="shared" ref="R170:W170" si="102">SUM(R172)</f>
        <v>0</v>
      </c>
      <c r="S170" s="15">
        <f t="shared" si="102"/>
        <v>0</v>
      </c>
      <c r="T170" s="15">
        <f t="shared" si="102"/>
        <v>0</v>
      </c>
      <c r="U170" s="15">
        <f t="shared" si="102"/>
        <v>0</v>
      </c>
      <c r="V170" s="15">
        <f t="shared" si="102"/>
        <v>0</v>
      </c>
      <c r="W170" s="15">
        <f t="shared" si="102"/>
        <v>0</v>
      </c>
      <c r="X170" s="12"/>
      <c r="Y170" s="6"/>
    </row>
    <row r="171" spans="1:25" ht="12.75">
      <c r="A171" s="10"/>
      <c r="B171" s="10"/>
      <c r="C171" s="10"/>
      <c r="D171" s="10"/>
      <c r="E171" s="11" t="s">
        <v>346</v>
      </c>
      <c r="F171" s="17"/>
      <c r="G171" s="17"/>
      <c r="H171" s="17"/>
      <c r="I171" s="17"/>
      <c r="J171" s="17"/>
      <c r="K171" s="17"/>
      <c r="L171" s="17"/>
      <c r="M171" s="17"/>
      <c r="N171" s="17"/>
      <c r="O171" s="16"/>
      <c r="P171" s="17"/>
      <c r="Q171" s="17"/>
      <c r="R171" s="17"/>
      <c r="S171" s="17"/>
      <c r="T171" s="17"/>
      <c r="U171" s="17"/>
      <c r="V171" s="17"/>
      <c r="W171" s="17"/>
      <c r="X171" s="12"/>
      <c r="Y171" s="6"/>
    </row>
    <row r="172" spans="1:25" ht="12.75">
      <c r="A172" s="10">
        <v>2621</v>
      </c>
      <c r="B172" s="10" t="s">
        <v>196</v>
      </c>
      <c r="C172" s="10" t="s">
        <v>199</v>
      </c>
      <c r="D172" s="10" t="s">
        <v>191</v>
      </c>
      <c r="E172" s="11" t="s">
        <v>456</v>
      </c>
      <c r="F172" s="15">
        <f>SUM(G172,H172)</f>
        <v>0</v>
      </c>
      <c r="G172" s="15">
        <f>+'8'!H269</f>
        <v>0</v>
      </c>
      <c r="H172" s="15">
        <f>+'8'!I269</f>
        <v>0</v>
      </c>
      <c r="I172" s="15">
        <f>SUM(J172,K172)</f>
        <v>0</v>
      </c>
      <c r="J172" s="15">
        <f>+'8'!K269</f>
        <v>0</v>
      </c>
      <c r="K172" s="15">
        <f>+'8'!L269</f>
        <v>0</v>
      </c>
      <c r="L172" s="15">
        <f>SUM(M172,N172)</f>
        <v>0</v>
      </c>
      <c r="M172" s="15">
        <f>+'8'!N269</f>
        <v>0</v>
      </c>
      <c r="N172" s="15">
        <f>+'8'!O269</f>
        <v>0</v>
      </c>
      <c r="O172" s="16">
        <f t="shared" si="80"/>
        <v>0</v>
      </c>
      <c r="P172" s="15">
        <f>+'8'!Q269</f>
        <v>0</v>
      </c>
      <c r="Q172" s="15">
        <f>+'8'!R269</f>
        <v>0</v>
      </c>
      <c r="R172" s="15">
        <f>SUM(S172,T172)</f>
        <v>0</v>
      </c>
      <c r="S172" s="15">
        <f>+'8'!T269</f>
        <v>0</v>
      </c>
      <c r="T172" s="15">
        <f>+'8'!U269</f>
        <v>0</v>
      </c>
      <c r="U172" s="15">
        <f>SUM(V172,W172)</f>
        <v>0</v>
      </c>
      <c r="V172" s="15">
        <f>+'8'!W269</f>
        <v>0</v>
      </c>
      <c r="W172" s="15">
        <f>+'8'!X269</f>
        <v>0</v>
      </c>
      <c r="X172" s="12"/>
      <c r="Y172" s="6"/>
    </row>
    <row r="173" spans="1:25" ht="12.75">
      <c r="A173" s="10">
        <v>2630</v>
      </c>
      <c r="B173" s="10" t="s">
        <v>196</v>
      </c>
      <c r="C173" s="10" t="s">
        <v>193</v>
      </c>
      <c r="D173" s="10" t="s">
        <v>190</v>
      </c>
      <c r="E173" s="11" t="s">
        <v>457</v>
      </c>
      <c r="F173" s="15">
        <f t="shared" ref="F173:N173" si="103">SUM(F175)</f>
        <v>0</v>
      </c>
      <c r="G173" s="15">
        <f t="shared" si="103"/>
        <v>0</v>
      </c>
      <c r="H173" s="15">
        <f t="shared" si="103"/>
        <v>0</v>
      </c>
      <c r="I173" s="15">
        <f t="shared" si="103"/>
        <v>0</v>
      </c>
      <c r="J173" s="15">
        <f t="shared" si="103"/>
        <v>0</v>
      </c>
      <c r="K173" s="15">
        <f t="shared" si="103"/>
        <v>0</v>
      </c>
      <c r="L173" s="15">
        <f t="shared" si="103"/>
        <v>0</v>
      </c>
      <c r="M173" s="15">
        <f t="shared" si="103"/>
        <v>0</v>
      </c>
      <c r="N173" s="15">
        <f t="shared" si="103"/>
        <v>0</v>
      </c>
      <c r="O173" s="16">
        <f t="shared" si="80"/>
        <v>0</v>
      </c>
      <c r="P173" s="15">
        <f>SUM(P175)</f>
        <v>0</v>
      </c>
      <c r="Q173" s="15">
        <f>SUM(Q175)</f>
        <v>0</v>
      </c>
      <c r="R173" s="15">
        <f t="shared" ref="R173:W173" si="104">SUM(R175)</f>
        <v>0</v>
      </c>
      <c r="S173" s="15">
        <f t="shared" si="104"/>
        <v>0</v>
      </c>
      <c r="T173" s="15">
        <f t="shared" si="104"/>
        <v>0</v>
      </c>
      <c r="U173" s="15">
        <f t="shared" si="104"/>
        <v>0</v>
      </c>
      <c r="V173" s="15">
        <f t="shared" si="104"/>
        <v>0</v>
      </c>
      <c r="W173" s="15">
        <f t="shared" si="104"/>
        <v>0</v>
      </c>
      <c r="X173" s="12"/>
      <c r="Y173" s="6"/>
    </row>
    <row r="174" spans="1:25" ht="12.75">
      <c r="A174" s="10"/>
      <c r="B174" s="10"/>
      <c r="C174" s="10"/>
      <c r="D174" s="10"/>
      <c r="E174" s="11" t="s">
        <v>346</v>
      </c>
      <c r="F174" s="17"/>
      <c r="G174" s="17"/>
      <c r="H174" s="17"/>
      <c r="I174" s="17"/>
      <c r="J174" s="17"/>
      <c r="K174" s="17"/>
      <c r="L174" s="17"/>
      <c r="M174" s="17"/>
      <c r="N174" s="17"/>
      <c r="O174" s="16"/>
      <c r="P174" s="17"/>
      <c r="Q174" s="17"/>
      <c r="R174" s="17"/>
      <c r="S174" s="17"/>
      <c r="T174" s="17"/>
      <c r="U174" s="17"/>
      <c r="V174" s="17"/>
      <c r="W174" s="17"/>
      <c r="X174" s="12"/>
      <c r="Y174" s="6"/>
    </row>
    <row r="175" spans="1:25" ht="12.75">
      <c r="A175" s="10">
        <v>2631</v>
      </c>
      <c r="B175" s="10" t="s">
        <v>196</v>
      </c>
      <c r="C175" s="10" t="s">
        <v>193</v>
      </c>
      <c r="D175" s="10" t="s">
        <v>191</v>
      </c>
      <c r="E175" s="11" t="s">
        <v>457</v>
      </c>
      <c r="F175" s="15">
        <f>SUM(G175,H175)</f>
        <v>0</v>
      </c>
      <c r="G175" s="15">
        <f>+'8'!H272</f>
        <v>0</v>
      </c>
      <c r="H175" s="15">
        <f>+'8'!I272</f>
        <v>0</v>
      </c>
      <c r="I175" s="15">
        <f>SUM(J175,K175)</f>
        <v>0</v>
      </c>
      <c r="J175" s="15">
        <f>+'8'!K272</f>
        <v>0</v>
      </c>
      <c r="K175" s="15">
        <f>+'8'!L272</f>
        <v>0</v>
      </c>
      <c r="L175" s="15">
        <f>SUM(M175,N175)</f>
        <v>0</v>
      </c>
      <c r="M175" s="15">
        <f>+'8'!N272</f>
        <v>0</v>
      </c>
      <c r="N175" s="15">
        <f>+'8'!O272</f>
        <v>0</v>
      </c>
      <c r="O175" s="16">
        <f t="shared" si="80"/>
        <v>0</v>
      </c>
      <c r="P175" s="15">
        <f>+'8'!Q272</f>
        <v>0</v>
      </c>
      <c r="Q175" s="15">
        <f>+'8'!R272</f>
        <v>0</v>
      </c>
      <c r="R175" s="15">
        <f>SUM(S175,T175)</f>
        <v>0</v>
      </c>
      <c r="S175" s="15">
        <f>+'8'!T272</f>
        <v>0</v>
      </c>
      <c r="T175" s="15">
        <f>+'8'!U272</f>
        <v>0</v>
      </c>
      <c r="U175" s="15">
        <f>SUM(V175,W175)</f>
        <v>0</v>
      </c>
      <c r="V175" s="15">
        <f>+'8'!W272</f>
        <v>0</v>
      </c>
      <c r="W175" s="15">
        <f>+'8'!X272</f>
        <v>0</v>
      </c>
      <c r="X175" s="12"/>
      <c r="Y175" s="6"/>
    </row>
    <row r="176" spans="1:25" ht="12.75">
      <c r="A176" s="10">
        <v>2640</v>
      </c>
      <c r="B176" s="10" t="s">
        <v>196</v>
      </c>
      <c r="C176" s="10" t="s">
        <v>205</v>
      </c>
      <c r="D176" s="10" t="s">
        <v>190</v>
      </c>
      <c r="E176" s="11" t="s">
        <v>458</v>
      </c>
      <c r="F176" s="15">
        <f t="shared" ref="F176:N176" si="105">SUM(F178)</f>
        <v>167778.17050000001</v>
      </c>
      <c r="G176" s="15">
        <f t="shared" si="105"/>
        <v>166812.17050000001</v>
      </c>
      <c r="H176" s="15">
        <f t="shared" si="105"/>
        <v>966</v>
      </c>
      <c r="I176" s="15">
        <f t="shared" si="105"/>
        <v>174956.4</v>
      </c>
      <c r="J176" s="15">
        <f t="shared" si="105"/>
        <v>168556.4</v>
      </c>
      <c r="K176" s="15">
        <f t="shared" si="105"/>
        <v>6400</v>
      </c>
      <c r="L176" s="15">
        <f t="shared" si="105"/>
        <v>173400</v>
      </c>
      <c r="M176" s="15">
        <f t="shared" si="105"/>
        <v>155000</v>
      </c>
      <c r="N176" s="15">
        <f t="shared" si="105"/>
        <v>18400</v>
      </c>
      <c r="O176" s="16">
        <f t="shared" si="80"/>
        <v>-1556.3999999999942</v>
      </c>
      <c r="P176" s="15">
        <f>SUM(P178)</f>
        <v>-13556.399999999994</v>
      </c>
      <c r="Q176" s="15">
        <f>SUM(Q178)</f>
        <v>12000</v>
      </c>
      <c r="R176" s="15">
        <f t="shared" ref="R176:W176" si="106">SUM(R178)</f>
        <v>173400</v>
      </c>
      <c r="S176" s="15">
        <f t="shared" si="106"/>
        <v>155000</v>
      </c>
      <c r="T176" s="15">
        <f t="shared" si="106"/>
        <v>18400</v>
      </c>
      <c r="U176" s="15">
        <f t="shared" si="106"/>
        <v>183400</v>
      </c>
      <c r="V176" s="15">
        <f t="shared" si="106"/>
        <v>165000</v>
      </c>
      <c r="W176" s="15">
        <f t="shared" si="106"/>
        <v>18400</v>
      </c>
      <c r="X176" s="12"/>
      <c r="Y176" s="6"/>
    </row>
    <row r="177" spans="1:25" ht="12.75">
      <c r="A177" s="10"/>
      <c r="B177" s="10"/>
      <c r="C177" s="10"/>
      <c r="D177" s="10"/>
      <c r="E177" s="11" t="s">
        <v>346</v>
      </c>
      <c r="F177" s="17"/>
      <c r="G177" s="17"/>
      <c r="H177" s="17"/>
      <c r="I177" s="17"/>
      <c r="J177" s="17"/>
      <c r="K177" s="17"/>
      <c r="L177" s="17"/>
      <c r="M177" s="17"/>
      <c r="N177" s="17"/>
      <c r="O177" s="16"/>
      <c r="P177" s="17"/>
      <c r="Q177" s="17"/>
      <c r="R177" s="17"/>
      <c r="S177" s="17"/>
      <c r="T177" s="17"/>
      <c r="U177" s="17"/>
      <c r="V177" s="17"/>
      <c r="W177" s="17"/>
      <c r="X177" s="12"/>
      <c r="Y177" s="6"/>
    </row>
    <row r="178" spans="1:25" ht="12.75">
      <c r="A178" s="10">
        <v>2641</v>
      </c>
      <c r="B178" s="10" t="s">
        <v>196</v>
      </c>
      <c r="C178" s="10" t="s">
        <v>205</v>
      </c>
      <c r="D178" s="10" t="s">
        <v>191</v>
      </c>
      <c r="E178" s="11" t="s">
        <v>458</v>
      </c>
      <c r="F178" s="15">
        <f>SUM(G178,H178)</f>
        <v>167778.17050000001</v>
      </c>
      <c r="G178" s="15">
        <f>+'8'!H277</f>
        <v>166812.17050000001</v>
      </c>
      <c r="H178" s="15">
        <f>+'8'!I277</f>
        <v>966</v>
      </c>
      <c r="I178" s="15">
        <f>SUM(J178,K178)</f>
        <v>174956.4</v>
      </c>
      <c r="J178" s="15">
        <f>+'8'!K277</f>
        <v>168556.4</v>
      </c>
      <c r="K178" s="15">
        <f>+'8'!L277</f>
        <v>6400</v>
      </c>
      <c r="L178" s="15">
        <f>SUM(M178,N178)</f>
        <v>173400</v>
      </c>
      <c r="M178" s="15">
        <f>+'8'!N277</f>
        <v>155000</v>
      </c>
      <c r="N178" s="15">
        <f>+'8'!O277</f>
        <v>18400</v>
      </c>
      <c r="O178" s="16">
        <f t="shared" si="80"/>
        <v>-1556.3999999999942</v>
      </c>
      <c r="P178" s="15">
        <f>+'8'!Q277</f>
        <v>-13556.399999999994</v>
      </c>
      <c r="Q178" s="15">
        <f>+'8'!R277</f>
        <v>12000</v>
      </c>
      <c r="R178" s="15">
        <f>SUM(S178,T178)</f>
        <v>173400</v>
      </c>
      <c r="S178" s="15">
        <f>+'8'!T277</f>
        <v>155000</v>
      </c>
      <c r="T178" s="15">
        <f>+'8'!U277</f>
        <v>18400</v>
      </c>
      <c r="U178" s="15">
        <f>SUM(V178,W178)</f>
        <v>183400</v>
      </c>
      <c r="V178" s="15">
        <f>+'8'!W277</f>
        <v>165000</v>
      </c>
      <c r="W178" s="15">
        <f>+'8'!X277</f>
        <v>18400</v>
      </c>
      <c r="X178" s="12"/>
      <c r="Y178" s="6"/>
    </row>
    <row r="179" spans="1:25" ht="38.25">
      <c r="A179" s="10">
        <v>2650</v>
      </c>
      <c r="B179" s="10" t="s">
        <v>196</v>
      </c>
      <c r="C179" s="10" t="s">
        <v>195</v>
      </c>
      <c r="D179" s="10" t="s">
        <v>190</v>
      </c>
      <c r="E179" s="11" t="s">
        <v>459</v>
      </c>
      <c r="F179" s="15">
        <f t="shared" ref="F179:N179" si="107">SUM(F181)</f>
        <v>0</v>
      </c>
      <c r="G179" s="15">
        <f t="shared" si="107"/>
        <v>0</v>
      </c>
      <c r="H179" s="15">
        <f t="shared" si="107"/>
        <v>0</v>
      </c>
      <c r="I179" s="15">
        <f t="shared" si="107"/>
        <v>0</v>
      </c>
      <c r="J179" s="15">
        <f t="shared" si="107"/>
        <v>0</v>
      </c>
      <c r="K179" s="15">
        <f t="shared" si="107"/>
        <v>0</v>
      </c>
      <c r="L179" s="15">
        <f t="shared" si="107"/>
        <v>0</v>
      </c>
      <c r="M179" s="15">
        <f t="shared" si="107"/>
        <v>0</v>
      </c>
      <c r="N179" s="15">
        <f t="shared" si="107"/>
        <v>0</v>
      </c>
      <c r="O179" s="16">
        <f t="shared" si="80"/>
        <v>0</v>
      </c>
      <c r="P179" s="15">
        <f>SUM(P181)</f>
        <v>0</v>
      </c>
      <c r="Q179" s="15">
        <f>SUM(Q181)</f>
        <v>0</v>
      </c>
      <c r="R179" s="15">
        <f t="shared" ref="R179:W179" si="108">SUM(R181)</f>
        <v>0</v>
      </c>
      <c r="S179" s="15">
        <f t="shared" si="108"/>
        <v>0</v>
      </c>
      <c r="T179" s="15">
        <f t="shared" si="108"/>
        <v>0</v>
      </c>
      <c r="U179" s="15">
        <f t="shared" si="108"/>
        <v>0</v>
      </c>
      <c r="V179" s="15">
        <f t="shared" si="108"/>
        <v>0</v>
      </c>
      <c r="W179" s="15">
        <f t="shared" si="108"/>
        <v>0</v>
      </c>
      <c r="X179" s="12"/>
      <c r="Y179" s="6"/>
    </row>
    <row r="180" spans="1:25" ht="12.75">
      <c r="A180" s="10"/>
      <c r="B180" s="10"/>
      <c r="C180" s="10"/>
      <c r="D180" s="10"/>
      <c r="E180" s="11" t="s">
        <v>346</v>
      </c>
      <c r="F180" s="17"/>
      <c r="G180" s="17"/>
      <c r="H180" s="17"/>
      <c r="I180" s="17"/>
      <c r="J180" s="17"/>
      <c r="K180" s="17"/>
      <c r="L180" s="17"/>
      <c r="M180" s="17"/>
      <c r="N180" s="17"/>
      <c r="O180" s="16"/>
      <c r="P180" s="17"/>
      <c r="Q180" s="17"/>
      <c r="R180" s="17"/>
      <c r="S180" s="17"/>
      <c r="T180" s="17"/>
      <c r="U180" s="17"/>
      <c r="V180" s="17"/>
      <c r="W180" s="17"/>
      <c r="X180" s="12"/>
      <c r="Y180" s="6"/>
    </row>
    <row r="181" spans="1:25" ht="38.25">
      <c r="A181" s="10">
        <v>2651</v>
      </c>
      <c r="B181" s="10" t="s">
        <v>196</v>
      </c>
      <c r="C181" s="10" t="s">
        <v>195</v>
      </c>
      <c r="D181" s="10" t="s">
        <v>191</v>
      </c>
      <c r="E181" s="11" t="s">
        <v>459</v>
      </c>
      <c r="F181" s="15">
        <f>SUM(G181,H181)</f>
        <v>0</v>
      </c>
      <c r="G181" s="15">
        <f>+'8'!H287</f>
        <v>0</v>
      </c>
      <c r="H181" s="15">
        <f>+'8'!I287</f>
        <v>0</v>
      </c>
      <c r="I181" s="15">
        <f>SUM(J181,K181)</f>
        <v>0</v>
      </c>
      <c r="J181" s="15">
        <f>+'8'!K287</f>
        <v>0</v>
      </c>
      <c r="K181" s="15">
        <f>+'8'!L287</f>
        <v>0</v>
      </c>
      <c r="L181" s="15">
        <f>SUM(M181,N181)</f>
        <v>0</v>
      </c>
      <c r="M181" s="15">
        <f>+'8'!N287</f>
        <v>0</v>
      </c>
      <c r="N181" s="15">
        <f>+'8'!O287</f>
        <v>0</v>
      </c>
      <c r="O181" s="16">
        <f t="shared" si="80"/>
        <v>0</v>
      </c>
      <c r="P181" s="15">
        <f>+'8'!Q287</f>
        <v>0</v>
      </c>
      <c r="Q181" s="15">
        <f>+'8'!R287</f>
        <v>0</v>
      </c>
      <c r="R181" s="15">
        <f>SUM(S181,T181)</f>
        <v>0</v>
      </c>
      <c r="S181" s="15">
        <f>+'8'!T287</f>
        <v>0</v>
      </c>
      <c r="T181" s="15">
        <f>+'8'!U287</f>
        <v>0</v>
      </c>
      <c r="U181" s="15">
        <f>SUM(V181,W181)</f>
        <v>0</v>
      </c>
      <c r="V181" s="15">
        <f>+'8'!W287</f>
        <v>0</v>
      </c>
      <c r="W181" s="15">
        <f>+'8'!X287</f>
        <v>0</v>
      </c>
      <c r="X181" s="12"/>
      <c r="Y181" s="6"/>
    </row>
    <row r="182" spans="1:25" ht="25.5">
      <c r="A182" s="10">
        <v>2660</v>
      </c>
      <c r="B182" s="10" t="s">
        <v>196</v>
      </c>
      <c r="C182" s="10" t="s">
        <v>196</v>
      </c>
      <c r="D182" s="10" t="s">
        <v>190</v>
      </c>
      <c r="E182" s="11" t="s">
        <v>460</v>
      </c>
      <c r="F182" s="15">
        <f t="shared" ref="F182:N182" si="109">SUM(F184)</f>
        <v>540152.2206</v>
      </c>
      <c r="G182" s="15">
        <f t="shared" si="109"/>
        <v>151488.25139999998</v>
      </c>
      <c r="H182" s="15">
        <f t="shared" si="109"/>
        <v>388663.96919999999</v>
      </c>
      <c r="I182" s="15">
        <f t="shared" si="109"/>
        <v>1854815.9399999997</v>
      </c>
      <c r="J182" s="15">
        <f t="shared" si="109"/>
        <v>183210.67</v>
      </c>
      <c r="K182" s="15">
        <f t="shared" si="109"/>
        <v>1671605.2699999998</v>
      </c>
      <c r="L182" s="15">
        <f t="shared" si="109"/>
        <v>593062.37399999995</v>
      </c>
      <c r="M182" s="15">
        <f t="shared" si="109"/>
        <v>196210.67</v>
      </c>
      <c r="N182" s="15">
        <f t="shared" si="109"/>
        <v>396851.70399999997</v>
      </c>
      <c r="O182" s="16">
        <f t="shared" si="80"/>
        <v>-1261753.5659999996</v>
      </c>
      <c r="P182" s="15">
        <f>SUM(P184)</f>
        <v>13000</v>
      </c>
      <c r="Q182" s="15">
        <f>SUM(Q184)</f>
        <v>-1274753.5659999999</v>
      </c>
      <c r="R182" s="15">
        <f t="shared" ref="R182:W182" si="110">SUM(R184)</f>
        <v>447210.67000000004</v>
      </c>
      <c r="S182" s="15">
        <f t="shared" si="110"/>
        <v>203210.67</v>
      </c>
      <c r="T182" s="15">
        <f t="shared" si="110"/>
        <v>244000</v>
      </c>
      <c r="U182" s="15">
        <f t="shared" si="110"/>
        <v>475210.67000000004</v>
      </c>
      <c r="V182" s="15">
        <f t="shared" si="110"/>
        <v>203210.67</v>
      </c>
      <c r="W182" s="15">
        <f t="shared" si="110"/>
        <v>272000</v>
      </c>
      <c r="X182" s="12"/>
      <c r="Y182" s="6"/>
    </row>
    <row r="183" spans="1:25" ht="12.75">
      <c r="A183" s="10"/>
      <c r="B183" s="10"/>
      <c r="C183" s="10"/>
      <c r="D183" s="10"/>
      <c r="E183" s="11" t="s">
        <v>346</v>
      </c>
      <c r="F183" s="17"/>
      <c r="G183" s="17"/>
      <c r="H183" s="17"/>
      <c r="I183" s="17"/>
      <c r="J183" s="17"/>
      <c r="K183" s="17"/>
      <c r="L183" s="17"/>
      <c r="M183" s="17"/>
      <c r="N183" s="17"/>
      <c r="O183" s="16"/>
      <c r="P183" s="17"/>
      <c r="Q183" s="17"/>
      <c r="R183" s="17"/>
      <c r="S183" s="17"/>
      <c r="T183" s="17"/>
      <c r="U183" s="17"/>
      <c r="V183" s="17"/>
      <c r="W183" s="17"/>
      <c r="X183" s="12"/>
      <c r="Y183" s="6"/>
    </row>
    <row r="184" spans="1:25" ht="25.5">
      <c r="A184" s="10">
        <v>2661</v>
      </c>
      <c r="B184" s="10" t="s">
        <v>196</v>
      </c>
      <c r="C184" s="10" t="s">
        <v>196</v>
      </c>
      <c r="D184" s="10" t="s">
        <v>191</v>
      </c>
      <c r="E184" s="11" t="s">
        <v>460</v>
      </c>
      <c r="F184" s="15">
        <f>SUM(G184,H184)</f>
        <v>540152.2206</v>
      </c>
      <c r="G184" s="15">
        <f>+'8'!H290</f>
        <v>151488.25139999998</v>
      </c>
      <c r="H184" s="15">
        <f>+'8'!I290</f>
        <v>388663.96919999999</v>
      </c>
      <c r="I184" s="15">
        <f>SUM(J184,K184)</f>
        <v>1854815.9399999997</v>
      </c>
      <c r="J184" s="15">
        <f>+'8'!K290</f>
        <v>183210.67</v>
      </c>
      <c r="K184" s="15">
        <f>+'8'!L290</f>
        <v>1671605.2699999998</v>
      </c>
      <c r="L184" s="15">
        <f>SUM(M184,N184)</f>
        <v>593062.37399999995</v>
      </c>
      <c r="M184" s="15">
        <f>+'8'!N290</f>
        <v>196210.67</v>
      </c>
      <c r="N184" s="15">
        <f>+'8'!O290</f>
        <v>396851.70399999997</v>
      </c>
      <c r="O184" s="16">
        <f t="shared" si="80"/>
        <v>-1261753.5659999996</v>
      </c>
      <c r="P184" s="15">
        <f>+'8'!Q290</f>
        <v>13000</v>
      </c>
      <c r="Q184" s="15">
        <f>+'8'!R290</f>
        <v>-1274753.5659999999</v>
      </c>
      <c r="R184" s="15">
        <f>SUM(S184,T184)</f>
        <v>447210.67000000004</v>
      </c>
      <c r="S184" s="15">
        <f>+'8'!T290</f>
        <v>203210.67</v>
      </c>
      <c r="T184" s="15">
        <f>+'8'!U290</f>
        <v>244000</v>
      </c>
      <c r="U184" s="15">
        <f>SUM(V184,W184)</f>
        <v>475210.67000000004</v>
      </c>
      <c r="V184" s="15">
        <f>+'8'!W290</f>
        <v>203210.67</v>
      </c>
      <c r="W184" s="15">
        <f>+'8'!X290</f>
        <v>272000</v>
      </c>
      <c r="X184" s="12"/>
      <c r="Y184" s="6"/>
    </row>
    <row r="185" spans="1:25" ht="38.25">
      <c r="A185" s="10">
        <v>2700</v>
      </c>
      <c r="B185" s="10" t="s">
        <v>209</v>
      </c>
      <c r="C185" s="10" t="s">
        <v>190</v>
      </c>
      <c r="D185" s="10" t="s">
        <v>190</v>
      </c>
      <c r="E185" s="11" t="s">
        <v>461</v>
      </c>
      <c r="F185" s="15">
        <f t="shared" ref="F185:N185" si="111">SUM(F187,F192,F198,F204,F207,F210)</f>
        <v>0</v>
      </c>
      <c r="G185" s="15">
        <f t="shared" si="111"/>
        <v>0</v>
      </c>
      <c r="H185" s="15">
        <f t="shared" si="111"/>
        <v>0</v>
      </c>
      <c r="I185" s="15">
        <f t="shared" si="111"/>
        <v>0</v>
      </c>
      <c r="J185" s="15">
        <f t="shared" si="111"/>
        <v>0</v>
      </c>
      <c r="K185" s="15">
        <f t="shared" si="111"/>
        <v>0</v>
      </c>
      <c r="L185" s="15">
        <f t="shared" si="111"/>
        <v>0</v>
      </c>
      <c r="M185" s="15">
        <f t="shared" si="111"/>
        <v>0</v>
      </c>
      <c r="N185" s="15">
        <f t="shared" si="111"/>
        <v>0</v>
      </c>
      <c r="O185" s="16">
        <f t="shared" si="80"/>
        <v>0</v>
      </c>
      <c r="P185" s="15">
        <f>SUM(P187,P192,P198,P204,P207,P210)</f>
        <v>0</v>
      </c>
      <c r="Q185" s="15">
        <f>SUM(Q187,Q192,Q198,Q204,Q207,Q210)</f>
        <v>0</v>
      </c>
      <c r="R185" s="15">
        <f t="shared" ref="R185:W185" si="112">SUM(R187,R192,R198,R204,R207,R210)</f>
        <v>0</v>
      </c>
      <c r="S185" s="15">
        <f t="shared" si="112"/>
        <v>0</v>
      </c>
      <c r="T185" s="15">
        <f t="shared" si="112"/>
        <v>0</v>
      </c>
      <c r="U185" s="15">
        <f t="shared" si="112"/>
        <v>0</v>
      </c>
      <c r="V185" s="15">
        <f t="shared" si="112"/>
        <v>0</v>
      </c>
      <c r="W185" s="15">
        <f t="shared" si="112"/>
        <v>0</v>
      </c>
      <c r="X185" s="12"/>
      <c r="Y185" s="6"/>
    </row>
    <row r="186" spans="1:25" ht="12.75">
      <c r="A186" s="10"/>
      <c r="B186" s="10"/>
      <c r="C186" s="10"/>
      <c r="D186" s="10"/>
      <c r="E186" s="11" t="s">
        <v>346</v>
      </c>
      <c r="F186" s="17"/>
      <c r="G186" s="17"/>
      <c r="H186" s="17"/>
      <c r="I186" s="17"/>
      <c r="J186" s="17"/>
      <c r="K186" s="17"/>
      <c r="L186" s="17"/>
      <c r="M186" s="17"/>
      <c r="N186" s="17"/>
      <c r="O186" s="16"/>
      <c r="P186" s="17"/>
      <c r="Q186" s="17"/>
      <c r="R186" s="17"/>
      <c r="S186" s="17"/>
      <c r="T186" s="17"/>
      <c r="U186" s="17"/>
      <c r="V186" s="17"/>
      <c r="W186" s="17"/>
      <c r="X186" s="12"/>
      <c r="Y186" s="6"/>
    </row>
    <row r="187" spans="1:25" ht="12.75">
      <c r="A187" s="10">
        <v>2710</v>
      </c>
      <c r="B187" s="10" t="s">
        <v>209</v>
      </c>
      <c r="C187" s="10" t="s">
        <v>191</v>
      </c>
      <c r="D187" s="10" t="s">
        <v>190</v>
      </c>
      <c r="E187" s="11" t="s">
        <v>462</v>
      </c>
      <c r="F187" s="15">
        <f t="shared" ref="F187:N187" si="113">SUM(F189:F191)</f>
        <v>0</v>
      </c>
      <c r="G187" s="15">
        <f t="shared" si="113"/>
        <v>0</v>
      </c>
      <c r="H187" s="15">
        <f t="shared" si="113"/>
        <v>0</v>
      </c>
      <c r="I187" s="15">
        <f t="shared" si="113"/>
        <v>0</v>
      </c>
      <c r="J187" s="15">
        <f t="shared" si="113"/>
        <v>0</v>
      </c>
      <c r="K187" s="15">
        <f t="shared" si="113"/>
        <v>0</v>
      </c>
      <c r="L187" s="15">
        <f t="shared" si="113"/>
        <v>0</v>
      </c>
      <c r="M187" s="15">
        <f t="shared" si="113"/>
        <v>0</v>
      </c>
      <c r="N187" s="15">
        <f t="shared" si="113"/>
        <v>0</v>
      </c>
      <c r="O187" s="16">
        <f t="shared" si="80"/>
        <v>0</v>
      </c>
      <c r="P187" s="15">
        <f>SUM(P189:P191)</f>
        <v>0</v>
      </c>
      <c r="Q187" s="15">
        <f>SUM(Q189:Q191)</f>
        <v>0</v>
      </c>
      <c r="R187" s="15">
        <f t="shared" ref="R187:W187" si="114">SUM(R189:R191)</f>
        <v>0</v>
      </c>
      <c r="S187" s="15">
        <f t="shared" si="114"/>
        <v>0</v>
      </c>
      <c r="T187" s="15">
        <f t="shared" si="114"/>
        <v>0</v>
      </c>
      <c r="U187" s="15">
        <f t="shared" si="114"/>
        <v>0</v>
      </c>
      <c r="V187" s="15">
        <f t="shared" si="114"/>
        <v>0</v>
      </c>
      <c r="W187" s="15">
        <f t="shared" si="114"/>
        <v>0</v>
      </c>
      <c r="X187" s="12"/>
      <c r="Y187" s="6"/>
    </row>
    <row r="188" spans="1:25" ht="12.75">
      <c r="A188" s="10"/>
      <c r="B188" s="10"/>
      <c r="C188" s="10"/>
      <c r="D188" s="10"/>
      <c r="E188" s="11" t="s">
        <v>346</v>
      </c>
      <c r="F188" s="17"/>
      <c r="G188" s="17"/>
      <c r="H188" s="17"/>
      <c r="I188" s="17"/>
      <c r="J188" s="17"/>
      <c r="K188" s="17"/>
      <c r="L188" s="17"/>
      <c r="M188" s="17"/>
      <c r="N188" s="17"/>
      <c r="O188" s="16">
        <f t="shared" si="80"/>
        <v>0</v>
      </c>
      <c r="P188" s="17"/>
      <c r="Q188" s="17"/>
      <c r="R188" s="17"/>
      <c r="S188" s="17"/>
      <c r="T188" s="17"/>
      <c r="U188" s="17"/>
      <c r="V188" s="17"/>
      <c r="W188" s="17"/>
      <c r="X188" s="12"/>
      <c r="Y188" s="6"/>
    </row>
    <row r="189" spans="1:25" ht="12.75">
      <c r="A189" s="10">
        <v>2711</v>
      </c>
      <c r="B189" s="10" t="s">
        <v>209</v>
      </c>
      <c r="C189" s="10" t="s">
        <v>191</v>
      </c>
      <c r="D189" s="10" t="s">
        <v>191</v>
      </c>
      <c r="E189" s="11" t="s">
        <v>463</v>
      </c>
      <c r="F189" s="15">
        <f>SUM(G189,H189)</f>
        <v>0</v>
      </c>
      <c r="G189" s="15">
        <f>+'8'!H308</f>
        <v>0</v>
      </c>
      <c r="H189" s="15">
        <f>+'8'!I308</f>
        <v>0</v>
      </c>
      <c r="I189" s="15">
        <f>SUM(J189,K189)</f>
        <v>0</v>
      </c>
      <c r="J189" s="15">
        <f>+'8'!K308</f>
        <v>0</v>
      </c>
      <c r="K189" s="15">
        <f>+'8'!L308</f>
        <v>0</v>
      </c>
      <c r="L189" s="15">
        <f>SUM(M189,N189)</f>
        <v>0</v>
      </c>
      <c r="M189" s="15">
        <f>+'8'!N308</f>
        <v>0</v>
      </c>
      <c r="N189" s="15">
        <f>+'8'!O308</f>
        <v>0</v>
      </c>
      <c r="O189" s="16">
        <f t="shared" si="80"/>
        <v>0</v>
      </c>
      <c r="P189" s="15">
        <f>+'8'!Q308</f>
        <v>0</v>
      </c>
      <c r="Q189" s="15">
        <f>+'8'!R308</f>
        <v>0</v>
      </c>
      <c r="R189" s="15">
        <f>SUM(S189,T189)</f>
        <v>0</v>
      </c>
      <c r="S189" s="15">
        <f>+'8'!T308</f>
        <v>0</v>
      </c>
      <c r="T189" s="15">
        <f>+'8'!U308</f>
        <v>0</v>
      </c>
      <c r="U189" s="15">
        <f>SUM(V189,W189)</f>
        <v>0</v>
      </c>
      <c r="V189" s="15">
        <f>+'8'!W308</f>
        <v>0</v>
      </c>
      <c r="W189" s="15">
        <f>+'8'!X308</f>
        <v>0</v>
      </c>
      <c r="X189" s="12"/>
      <c r="Y189" s="6"/>
    </row>
    <row r="190" spans="1:25" ht="12.75">
      <c r="A190" s="10">
        <v>2712</v>
      </c>
      <c r="B190" s="10" t="s">
        <v>209</v>
      </c>
      <c r="C190" s="10" t="s">
        <v>191</v>
      </c>
      <c r="D190" s="10" t="s">
        <v>199</v>
      </c>
      <c r="E190" s="11" t="s">
        <v>464</v>
      </c>
      <c r="F190" s="15">
        <f>SUM(G190,H190)</f>
        <v>0</v>
      </c>
      <c r="G190" s="15">
        <f>+'8'!H309</f>
        <v>0</v>
      </c>
      <c r="H190" s="15">
        <f>+'8'!I309</f>
        <v>0</v>
      </c>
      <c r="I190" s="15">
        <f>SUM(J190,K190)</f>
        <v>0</v>
      </c>
      <c r="J190" s="15">
        <f>+'8'!K309</f>
        <v>0</v>
      </c>
      <c r="K190" s="15">
        <f>+'8'!L309</f>
        <v>0</v>
      </c>
      <c r="L190" s="15">
        <f>SUM(M190,N190)</f>
        <v>0</v>
      </c>
      <c r="M190" s="15">
        <f>+'8'!N309</f>
        <v>0</v>
      </c>
      <c r="N190" s="15">
        <f>+'8'!O309</f>
        <v>0</v>
      </c>
      <c r="O190" s="16">
        <f t="shared" si="80"/>
        <v>0</v>
      </c>
      <c r="P190" s="15">
        <f>+'8'!Q309</f>
        <v>0</v>
      </c>
      <c r="Q190" s="15">
        <f>+'8'!R309</f>
        <v>0</v>
      </c>
      <c r="R190" s="15">
        <f>SUM(S190,T190)</f>
        <v>0</v>
      </c>
      <c r="S190" s="15">
        <f>+'8'!T309</f>
        <v>0</v>
      </c>
      <c r="T190" s="15">
        <f>+'8'!U309</f>
        <v>0</v>
      </c>
      <c r="U190" s="15">
        <f>SUM(V190,W190)</f>
        <v>0</v>
      </c>
      <c r="V190" s="15">
        <f>+'8'!W309</f>
        <v>0</v>
      </c>
      <c r="W190" s="15">
        <f>+'8'!X309</f>
        <v>0</v>
      </c>
      <c r="X190" s="12"/>
      <c r="Y190" s="6"/>
    </row>
    <row r="191" spans="1:25" ht="12.75">
      <c r="A191" s="10">
        <v>2713</v>
      </c>
      <c r="B191" s="10" t="s">
        <v>209</v>
      </c>
      <c r="C191" s="10" t="s">
        <v>191</v>
      </c>
      <c r="D191" s="10" t="s">
        <v>193</v>
      </c>
      <c r="E191" s="11" t="s">
        <v>465</v>
      </c>
      <c r="F191" s="15">
        <f>SUM(G191,H191)</f>
        <v>0</v>
      </c>
      <c r="G191" s="15">
        <f>+'8'!H310</f>
        <v>0</v>
      </c>
      <c r="H191" s="15">
        <f>+'8'!I310</f>
        <v>0</v>
      </c>
      <c r="I191" s="15">
        <f>SUM(J191,K191)</f>
        <v>0</v>
      </c>
      <c r="J191" s="15">
        <f>+'8'!K310</f>
        <v>0</v>
      </c>
      <c r="K191" s="15">
        <f>+'8'!L310</f>
        <v>0</v>
      </c>
      <c r="L191" s="15">
        <f>SUM(M191,N191)</f>
        <v>0</v>
      </c>
      <c r="M191" s="15">
        <f>+'8'!N310</f>
        <v>0</v>
      </c>
      <c r="N191" s="15">
        <f>+'8'!O310</f>
        <v>0</v>
      </c>
      <c r="O191" s="16">
        <f t="shared" si="80"/>
        <v>0</v>
      </c>
      <c r="P191" s="15">
        <f>+'8'!Q310</f>
        <v>0</v>
      </c>
      <c r="Q191" s="15">
        <f>+'8'!R310</f>
        <v>0</v>
      </c>
      <c r="R191" s="15">
        <f>SUM(S191,T191)</f>
        <v>0</v>
      </c>
      <c r="S191" s="15">
        <f>+'8'!T310</f>
        <v>0</v>
      </c>
      <c r="T191" s="15">
        <f>+'8'!U310</f>
        <v>0</v>
      </c>
      <c r="U191" s="15">
        <f>SUM(V191,W191)</f>
        <v>0</v>
      </c>
      <c r="V191" s="15">
        <f>+'8'!W310</f>
        <v>0</v>
      </c>
      <c r="W191" s="15">
        <f>+'8'!X310</f>
        <v>0</v>
      </c>
      <c r="X191" s="12"/>
      <c r="Y191" s="6"/>
    </row>
    <row r="192" spans="1:25" ht="12.75">
      <c r="A192" s="10">
        <v>2720</v>
      </c>
      <c r="B192" s="10" t="s">
        <v>209</v>
      </c>
      <c r="C192" s="10" t="s">
        <v>199</v>
      </c>
      <c r="D192" s="10" t="s">
        <v>190</v>
      </c>
      <c r="E192" s="11" t="s">
        <v>466</v>
      </c>
      <c r="F192" s="15">
        <f t="shared" ref="F192:N192" si="115">SUM(F194:F197)</f>
        <v>0</v>
      </c>
      <c r="G192" s="15">
        <f t="shared" si="115"/>
        <v>0</v>
      </c>
      <c r="H192" s="15">
        <f t="shared" si="115"/>
        <v>0</v>
      </c>
      <c r="I192" s="15">
        <f t="shared" si="115"/>
        <v>0</v>
      </c>
      <c r="J192" s="15">
        <f t="shared" si="115"/>
        <v>0</v>
      </c>
      <c r="K192" s="15">
        <f t="shared" si="115"/>
        <v>0</v>
      </c>
      <c r="L192" s="15">
        <f t="shared" si="115"/>
        <v>0</v>
      </c>
      <c r="M192" s="15">
        <f t="shared" si="115"/>
        <v>0</v>
      </c>
      <c r="N192" s="15">
        <f t="shared" si="115"/>
        <v>0</v>
      </c>
      <c r="O192" s="16">
        <f t="shared" si="80"/>
        <v>0</v>
      </c>
      <c r="P192" s="15">
        <f>SUM(P194:P197)</f>
        <v>0</v>
      </c>
      <c r="Q192" s="15">
        <f>SUM(Q194:Q197)</f>
        <v>0</v>
      </c>
      <c r="R192" s="15">
        <f t="shared" ref="R192:W192" si="116">SUM(R194:R197)</f>
        <v>0</v>
      </c>
      <c r="S192" s="15">
        <f t="shared" si="116"/>
        <v>0</v>
      </c>
      <c r="T192" s="15">
        <f t="shared" si="116"/>
        <v>0</v>
      </c>
      <c r="U192" s="15">
        <f t="shared" si="116"/>
        <v>0</v>
      </c>
      <c r="V192" s="15">
        <f t="shared" si="116"/>
        <v>0</v>
      </c>
      <c r="W192" s="15">
        <f t="shared" si="116"/>
        <v>0</v>
      </c>
      <c r="X192" s="12"/>
      <c r="Y192" s="6"/>
    </row>
    <row r="193" spans="1:25" ht="12.75">
      <c r="A193" s="10"/>
      <c r="B193" s="10"/>
      <c r="C193" s="10"/>
      <c r="D193" s="10"/>
      <c r="E193" s="11" t="s">
        <v>346</v>
      </c>
      <c r="F193" s="17"/>
      <c r="G193" s="17"/>
      <c r="H193" s="17"/>
      <c r="I193" s="17"/>
      <c r="J193" s="17"/>
      <c r="K193" s="17"/>
      <c r="L193" s="17"/>
      <c r="M193" s="17"/>
      <c r="N193" s="17"/>
      <c r="O193" s="16"/>
      <c r="P193" s="17"/>
      <c r="Q193" s="17"/>
      <c r="R193" s="17"/>
      <c r="S193" s="17"/>
      <c r="T193" s="17"/>
      <c r="U193" s="17"/>
      <c r="V193" s="17"/>
      <c r="W193" s="17"/>
      <c r="X193" s="12"/>
      <c r="Y193" s="6"/>
    </row>
    <row r="194" spans="1:25" ht="12.75">
      <c r="A194" s="10">
        <v>2721</v>
      </c>
      <c r="B194" s="10" t="s">
        <v>209</v>
      </c>
      <c r="C194" s="10" t="s">
        <v>199</v>
      </c>
      <c r="D194" s="10" t="s">
        <v>191</v>
      </c>
      <c r="E194" s="11" t="s">
        <v>467</v>
      </c>
      <c r="F194" s="15">
        <f>SUM(G194,H194)</f>
        <v>0</v>
      </c>
      <c r="G194" s="15">
        <f>+'8'!H313</f>
        <v>0</v>
      </c>
      <c r="H194" s="15">
        <f>+'8'!I313</f>
        <v>0</v>
      </c>
      <c r="I194" s="15">
        <f>SUM(J194,K194)</f>
        <v>0</v>
      </c>
      <c r="J194" s="15">
        <f>+'8'!K313</f>
        <v>0</v>
      </c>
      <c r="K194" s="15">
        <f>+'8'!L313</f>
        <v>0</v>
      </c>
      <c r="L194" s="15">
        <f>SUM(M194,N194)</f>
        <v>0</v>
      </c>
      <c r="M194" s="15">
        <f>+'8'!N313</f>
        <v>0</v>
      </c>
      <c r="N194" s="15">
        <f>+'8'!O313</f>
        <v>0</v>
      </c>
      <c r="O194" s="16">
        <f t="shared" si="80"/>
        <v>0</v>
      </c>
      <c r="P194" s="15">
        <f>+'8'!Q313</f>
        <v>0</v>
      </c>
      <c r="Q194" s="15">
        <f>+'8'!R313</f>
        <v>0</v>
      </c>
      <c r="R194" s="15">
        <f>SUM(S194,T194)</f>
        <v>0</v>
      </c>
      <c r="S194" s="15">
        <f>+'8'!T313</f>
        <v>0</v>
      </c>
      <c r="T194" s="15">
        <f>+'8'!U313</f>
        <v>0</v>
      </c>
      <c r="U194" s="15">
        <f>SUM(V194,W194)</f>
        <v>0</v>
      </c>
      <c r="V194" s="15">
        <f>+'8'!W313</f>
        <v>0</v>
      </c>
      <c r="W194" s="15">
        <f>+'8'!X313</f>
        <v>0</v>
      </c>
      <c r="X194" s="12"/>
      <c r="Y194" s="6"/>
    </row>
    <row r="195" spans="1:25" ht="12.75">
      <c r="A195" s="10">
        <v>2722</v>
      </c>
      <c r="B195" s="10" t="s">
        <v>209</v>
      </c>
      <c r="C195" s="10" t="s">
        <v>199</v>
      </c>
      <c r="D195" s="10" t="s">
        <v>199</v>
      </c>
      <c r="E195" s="11" t="s">
        <v>468</v>
      </c>
      <c r="F195" s="15">
        <f>SUM(G195,H195)</f>
        <v>0</v>
      </c>
      <c r="G195" s="15">
        <f>+'8'!H314</f>
        <v>0</v>
      </c>
      <c r="H195" s="15">
        <f>+'8'!I314</f>
        <v>0</v>
      </c>
      <c r="I195" s="15">
        <f>SUM(J195,K195)</f>
        <v>0</v>
      </c>
      <c r="J195" s="15">
        <f>+'8'!K314</f>
        <v>0</v>
      </c>
      <c r="K195" s="15">
        <f>+'8'!L314</f>
        <v>0</v>
      </c>
      <c r="L195" s="15">
        <f>SUM(M195,N195)</f>
        <v>0</v>
      </c>
      <c r="M195" s="15">
        <f>+'8'!N314</f>
        <v>0</v>
      </c>
      <c r="N195" s="15">
        <f>+'8'!O314</f>
        <v>0</v>
      </c>
      <c r="O195" s="16">
        <f t="shared" si="80"/>
        <v>0</v>
      </c>
      <c r="P195" s="15">
        <f>+'8'!Q314</f>
        <v>0</v>
      </c>
      <c r="Q195" s="15">
        <f>+'8'!R314</f>
        <v>0</v>
      </c>
      <c r="R195" s="15">
        <f>SUM(S195,T195)</f>
        <v>0</v>
      </c>
      <c r="S195" s="15">
        <f>+'8'!T314</f>
        <v>0</v>
      </c>
      <c r="T195" s="15">
        <f>+'8'!U314</f>
        <v>0</v>
      </c>
      <c r="U195" s="15">
        <f>SUM(V195,W195)</f>
        <v>0</v>
      </c>
      <c r="V195" s="15">
        <f>+'8'!W314</f>
        <v>0</v>
      </c>
      <c r="W195" s="15">
        <f>+'8'!X314</f>
        <v>0</v>
      </c>
      <c r="X195" s="12"/>
      <c r="Y195" s="6"/>
    </row>
    <row r="196" spans="1:25" ht="12.75">
      <c r="A196" s="10">
        <v>2723</v>
      </c>
      <c r="B196" s="10" t="s">
        <v>209</v>
      </c>
      <c r="C196" s="10" t="s">
        <v>199</v>
      </c>
      <c r="D196" s="10" t="s">
        <v>193</v>
      </c>
      <c r="E196" s="11" t="s">
        <v>469</v>
      </c>
      <c r="F196" s="15">
        <f>SUM(G196,H196)</f>
        <v>0</v>
      </c>
      <c r="G196" s="15">
        <f>+'8'!H315</f>
        <v>0</v>
      </c>
      <c r="H196" s="15">
        <f>+'8'!I315</f>
        <v>0</v>
      </c>
      <c r="I196" s="15">
        <f>SUM(J196,K196)</f>
        <v>0</v>
      </c>
      <c r="J196" s="15">
        <f>+'8'!K315</f>
        <v>0</v>
      </c>
      <c r="K196" s="15">
        <f>+'8'!L315</f>
        <v>0</v>
      </c>
      <c r="L196" s="15">
        <f>SUM(M196,N196)</f>
        <v>0</v>
      </c>
      <c r="M196" s="15">
        <f>+'8'!N315</f>
        <v>0</v>
      </c>
      <c r="N196" s="15">
        <f>+'8'!O315</f>
        <v>0</v>
      </c>
      <c r="O196" s="16">
        <f t="shared" si="80"/>
        <v>0</v>
      </c>
      <c r="P196" s="15">
        <f>+'8'!Q315</f>
        <v>0</v>
      </c>
      <c r="Q196" s="15">
        <f>+'8'!R315</f>
        <v>0</v>
      </c>
      <c r="R196" s="15">
        <f>SUM(S196,T196)</f>
        <v>0</v>
      </c>
      <c r="S196" s="15">
        <f>+'8'!T315</f>
        <v>0</v>
      </c>
      <c r="T196" s="15">
        <f>+'8'!U315</f>
        <v>0</v>
      </c>
      <c r="U196" s="15">
        <f>SUM(V196,W196)</f>
        <v>0</v>
      </c>
      <c r="V196" s="15">
        <f>+'8'!W315</f>
        <v>0</v>
      </c>
      <c r="W196" s="15">
        <f>+'8'!X315</f>
        <v>0</v>
      </c>
      <c r="X196" s="12"/>
      <c r="Y196" s="6"/>
    </row>
    <row r="197" spans="1:25" ht="12.75">
      <c r="A197" s="10">
        <v>2724</v>
      </c>
      <c r="B197" s="10" t="s">
        <v>209</v>
      </c>
      <c r="C197" s="10" t="s">
        <v>199</v>
      </c>
      <c r="D197" s="10" t="s">
        <v>205</v>
      </c>
      <c r="E197" s="11" t="s">
        <v>470</v>
      </c>
      <c r="F197" s="15">
        <f>SUM(G197,H197)</f>
        <v>0</v>
      </c>
      <c r="G197" s="15">
        <f>+'8'!H316</f>
        <v>0</v>
      </c>
      <c r="H197" s="15">
        <f>+'8'!I316</f>
        <v>0</v>
      </c>
      <c r="I197" s="15">
        <f>SUM(J197,K197)</f>
        <v>0</v>
      </c>
      <c r="J197" s="15">
        <f>+'8'!K316</f>
        <v>0</v>
      </c>
      <c r="K197" s="15">
        <f>+'8'!L316</f>
        <v>0</v>
      </c>
      <c r="L197" s="15">
        <f>SUM(M197,N197)</f>
        <v>0</v>
      </c>
      <c r="M197" s="15">
        <f>+'8'!N316</f>
        <v>0</v>
      </c>
      <c r="N197" s="15">
        <f>+'8'!O316</f>
        <v>0</v>
      </c>
      <c r="O197" s="16">
        <f t="shared" si="80"/>
        <v>0</v>
      </c>
      <c r="P197" s="15">
        <f>+'8'!Q316</f>
        <v>0</v>
      </c>
      <c r="Q197" s="15">
        <f>+'8'!R316</f>
        <v>0</v>
      </c>
      <c r="R197" s="15">
        <f>SUM(S197,T197)</f>
        <v>0</v>
      </c>
      <c r="S197" s="15">
        <f>+'8'!T316</f>
        <v>0</v>
      </c>
      <c r="T197" s="15">
        <f>+'8'!U316</f>
        <v>0</v>
      </c>
      <c r="U197" s="15">
        <f>SUM(V197,W197)</f>
        <v>0</v>
      </c>
      <c r="V197" s="15">
        <f>+'8'!W316</f>
        <v>0</v>
      </c>
      <c r="W197" s="15">
        <f>+'8'!X316</f>
        <v>0</v>
      </c>
      <c r="X197" s="12"/>
      <c r="Y197" s="6"/>
    </row>
    <row r="198" spans="1:25" ht="12.75">
      <c r="A198" s="10">
        <v>2730</v>
      </c>
      <c r="B198" s="10" t="s">
        <v>209</v>
      </c>
      <c r="C198" s="10" t="s">
        <v>193</v>
      </c>
      <c r="D198" s="10" t="s">
        <v>190</v>
      </c>
      <c r="E198" s="11" t="s">
        <v>471</v>
      </c>
      <c r="F198" s="15">
        <f t="shared" ref="F198:N198" si="117">SUM(F200:F203)</f>
        <v>0</v>
      </c>
      <c r="G198" s="15">
        <f t="shared" si="117"/>
        <v>0</v>
      </c>
      <c r="H198" s="15">
        <f t="shared" si="117"/>
        <v>0</v>
      </c>
      <c r="I198" s="15">
        <f t="shared" si="117"/>
        <v>0</v>
      </c>
      <c r="J198" s="15">
        <f t="shared" si="117"/>
        <v>0</v>
      </c>
      <c r="K198" s="15">
        <f t="shared" si="117"/>
        <v>0</v>
      </c>
      <c r="L198" s="15">
        <f t="shared" si="117"/>
        <v>0</v>
      </c>
      <c r="M198" s="15">
        <f t="shared" si="117"/>
        <v>0</v>
      </c>
      <c r="N198" s="15">
        <f t="shared" si="117"/>
        <v>0</v>
      </c>
      <c r="O198" s="16">
        <f t="shared" si="80"/>
        <v>0</v>
      </c>
      <c r="P198" s="15">
        <f>SUM(P200:P203)</f>
        <v>0</v>
      </c>
      <c r="Q198" s="15">
        <f>SUM(Q200:Q203)</f>
        <v>0</v>
      </c>
      <c r="R198" s="15">
        <f t="shared" ref="R198:W198" si="118">SUM(R200:R203)</f>
        <v>0</v>
      </c>
      <c r="S198" s="15">
        <f t="shared" si="118"/>
        <v>0</v>
      </c>
      <c r="T198" s="15">
        <f t="shared" si="118"/>
        <v>0</v>
      </c>
      <c r="U198" s="15">
        <f t="shared" si="118"/>
        <v>0</v>
      </c>
      <c r="V198" s="15">
        <f t="shared" si="118"/>
        <v>0</v>
      </c>
      <c r="W198" s="15">
        <f t="shared" si="118"/>
        <v>0</v>
      </c>
      <c r="X198" s="12"/>
      <c r="Y198" s="6"/>
    </row>
    <row r="199" spans="1:25" ht="12.75">
      <c r="A199" s="10"/>
      <c r="B199" s="10"/>
      <c r="C199" s="10"/>
      <c r="D199" s="10"/>
      <c r="E199" s="11" t="s">
        <v>346</v>
      </c>
      <c r="F199" s="17"/>
      <c r="G199" s="17"/>
      <c r="H199" s="17"/>
      <c r="I199" s="17"/>
      <c r="J199" s="17"/>
      <c r="K199" s="17"/>
      <c r="L199" s="17"/>
      <c r="M199" s="17"/>
      <c r="N199" s="17"/>
      <c r="O199" s="16"/>
      <c r="P199" s="17"/>
      <c r="Q199" s="17"/>
      <c r="R199" s="17"/>
      <c r="S199" s="17"/>
      <c r="T199" s="17"/>
      <c r="U199" s="17"/>
      <c r="V199" s="17"/>
      <c r="W199" s="17"/>
      <c r="X199" s="12"/>
      <c r="Y199" s="6"/>
    </row>
    <row r="200" spans="1:25" ht="12.75">
      <c r="A200" s="10">
        <v>2731</v>
      </c>
      <c r="B200" s="10" t="s">
        <v>209</v>
      </c>
      <c r="C200" s="10" t="s">
        <v>193</v>
      </c>
      <c r="D200" s="10" t="s">
        <v>191</v>
      </c>
      <c r="E200" s="11" t="s">
        <v>472</v>
      </c>
      <c r="F200" s="15">
        <f>SUM(G200,H200)</f>
        <v>0</v>
      </c>
      <c r="G200" s="15">
        <f>+'8'!H319</f>
        <v>0</v>
      </c>
      <c r="H200" s="15">
        <f>+'8'!I319</f>
        <v>0</v>
      </c>
      <c r="I200" s="15">
        <f>SUM(J200,K200)</f>
        <v>0</v>
      </c>
      <c r="J200" s="15">
        <f>+'8'!K319</f>
        <v>0</v>
      </c>
      <c r="K200" s="15">
        <f>+'8'!L319</f>
        <v>0</v>
      </c>
      <c r="L200" s="15">
        <f>SUM(M200,N200)</f>
        <v>0</v>
      </c>
      <c r="M200" s="15">
        <f>+'8'!N319</f>
        <v>0</v>
      </c>
      <c r="N200" s="15">
        <f>+'8'!O319</f>
        <v>0</v>
      </c>
      <c r="O200" s="16">
        <f t="shared" si="80"/>
        <v>0</v>
      </c>
      <c r="P200" s="15">
        <f>+'8'!Q319</f>
        <v>0</v>
      </c>
      <c r="Q200" s="15">
        <f>+'8'!R319</f>
        <v>0</v>
      </c>
      <c r="R200" s="15">
        <f>SUM(S200,T200)</f>
        <v>0</v>
      </c>
      <c r="S200" s="15">
        <f>+'8'!T319</f>
        <v>0</v>
      </c>
      <c r="T200" s="15">
        <f>+'8'!U319</f>
        <v>0</v>
      </c>
      <c r="U200" s="15">
        <f>SUM(V200,W200)</f>
        <v>0</v>
      </c>
      <c r="V200" s="15">
        <f>+'8'!W319</f>
        <v>0</v>
      </c>
      <c r="W200" s="15">
        <f>+'8'!X319</f>
        <v>0</v>
      </c>
      <c r="X200" s="12"/>
      <c r="Y200" s="6"/>
    </row>
    <row r="201" spans="1:25" ht="12.75">
      <c r="A201" s="10">
        <v>2732</v>
      </c>
      <c r="B201" s="10" t="s">
        <v>209</v>
      </c>
      <c r="C201" s="10" t="s">
        <v>193</v>
      </c>
      <c r="D201" s="10" t="s">
        <v>199</v>
      </c>
      <c r="E201" s="11" t="s">
        <v>473</v>
      </c>
      <c r="F201" s="15">
        <f>SUM(G201,H201)</f>
        <v>0</v>
      </c>
      <c r="G201" s="15">
        <f>+'8'!H320</f>
        <v>0</v>
      </c>
      <c r="H201" s="15">
        <f>+'8'!I320</f>
        <v>0</v>
      </c>
      <c r="I201" s="15">
        <f>SUM(J201,K201)</f>
        <v>0</v>
      </c>
      <c r="J201" s="15">
        <f>+'8'!K320</f>
        <v>0</v>
      </c>
      <c r="K201" s="15">
        <f>+'8'!L320</f>
        <v>0</v>
      </c>
      <c r="L201" s="15">
        <f>SUM(M201,N201)</f>
        <v>0</v>
      </c>
      <c r="M201" s="15">
        <f>+'8'!N320</f>
        <v>0</v>
      </c>
      <c r="N201" s="15">
        <f>+'8'!O320</f>
        <v>0</v>
      </c>
      <c r="O201" s="16">
        <f t="shared" si="80"/>
        <v>0</v>
      </c>
      <c r="P201" s="15">
        <f>+'8'!Q320</f>
        <v>0</v>
      </c>
      <c r="Q201" s="15">
        <f>+'8'!R320</f>
        <v>0</v>
      </c>
      <c r="R201" s="15">
        <f>SUM(S201,T201)</f>
        <v>0</v>
      </c>
      <c r="S201" s="15">
        <f>+'8'!T320</f>
        <v>0</v>
      </c>
      <c r="T201" s="15">
        <f>+'8'!U320</f>
        <v>0</v>
      </c>
      <c r="U201" s="15">
        <f>SUM(V201,W201)</f>
        <v>0</v>
      </c>
      <c r="V201" s="15">
        <f>+'8'!W320</f>
        <v>0</v>
      </c>
      <c r="W201" s="15">
        <f>+'8'!X320</f>
        <v>0</v>
      </c>
      <c r="X201" s="12"/>
      <c r="Y201" s="6"/>
    </row>
    <row r="202" spans="1:25" ht="25.5">
      <c r="A202" s="10">
        <v>2733</v>
      </c>
      <c r="B202" s="10" t="s">
        <v>209</v>
      </c>
      <c r="C202" s="10" t="s">
        <v>193</v>
      </c>
      <c r="D202" s="10" t="s">
        <v>193</v>
      </c>
      <c r="E202" s="11" t="s">
        <v>474</v>
      </c>
      <c r="F202" s="15">
        <f>SUM(G202,H202)</f>
        <v>0</v>
      </c>
      <c r="G202" s="15">
        <f>+'8'!H321</f>
        <v>0</v>
      </c>
      <c r="H202" s="15">
        <f>+'8'!I321</f>
        <v>0</v>
      </c>
      <c r="I202" s="15">
        <f>SUM(J202,K202)</f>
        <v>0</v>
      </c>
      <c r="J202" s="15">
        <f>+'8'!K321</f>
        <v>0</v>
      </c>
      <c r="K202" s="15">
        <f>+'8'!L321</f>
        <v>0</v>
      </c>
      <c r="L202" s="15">
        <f>SUM(M202,N202)</f>
        <v>0</v>
      </c>
      <c r="M202" s="15">
        <f>+'8'!N321</f>
        <v>0</v>
      </c>
      <c r="N202" s="15">
        <f>+'8'!O321</f>
        <v>0</v>
      </c>
      <c r="O202" s="16">
        <f t="shared" si="80"/>
        <v>0</v>
      </c>
      <c r="P202" s="15">
        <f>+'8'!Q321</f>
        <v>0</v>
      </c>
      <c r="Q202" s="15">
        <f>+'8'!R321</f>
        <v>0</v>
      </c>
      <c r="R202" s="15">
        <f>SUM(S202,T202)</f>
        <v>0</v>
      </c>
      <c r="S202" s="15">
        <f>+'8'!T321</f>
        <v>0</v>
      </c>
      <c r="T202" s="15">
        <f>+'8'!U321</f>
        <v>0</v>
      </c>
      <c r="U202" s="15">
        <f>SUM(V202,W202)</f>
        <v>0</v>
      </c>
      <c r="V202" s="15">
        <f>+'8'!W321</f>
        <v>0</v>
      </c>
      <c r="W202" s="15">
        <f>+'8'!X321</f>
        <v>0</v>
      </c>
      <c r="X202" s="12"/>
      <c r="Y202" s="6"/>
    </row>
    <row r="203" spans="1:25" ht="25.5">
      <c r="A203" s="10">
        <v>2734</v>
      </c>
      <c r="B203" s="10" t="s">
        <v>209</v>
      </c>
      <c r="C203" s="10" t="s">
        <v>193</v>
      </c>
      <c r="D203" s="10" t="s">
        <v>205</v>
      </c>
      <c r="E203" s="11" t="s">
        <v>475</v>
      </c>
      <c r="F203" s="15">
        <f>SUM(G203,H203)</f>
        <v>0</v>
      </c>
      <c r="G203" s="15">
        <f>+'8'!H322</f>
        <v>0</v>
      </c>
      <c r="H203" s="15">
        <f>+'8'!I322</f>
        <v>0</v>
      </c>
      <c r="I203" s="15">
        <f>SUM(J203,K203)</f>
        <v>0</v>
      </c>
      <c r="J203" s="15">
        <f>+'8'!K322</f>
        <v>0</v>
      </c>
      <c r="K203" s="15">
        <f>+'8'!L322</f>
        <v>0</v>
      </c>
      <c r="L203" s="15">
        <f>SUM(M203,N203)</f>
        <v>0</v>
      </c>
      <c r="M203" s="15">
        <f>+'8'!N322</f>
        <v>0</v>
      </c>
      <c r="N203" s="15">
        <f>+'8'!O322</f>
        <v>0</v>
      </c>
      <c r="O203" s="16">
        <f t="shared" si="80"/>
        <v>0</v>
      </c>
      <c r="P203" s="15">
        <f>+'8'!Q322</f>
        <v>0</v>
      </c>
      <c r="Q203" s="15">
        <f>+'8'!R322</f>
        <v>0</v>
      </c>
      <c r="R203" s="15">
        <f>SUM(S203,T203)</f>
        <v>0</v>
      </c>
      <c r="S203" s="15">
        <f>+'8'!T322</f>
        <v>0</v>
      </c>
      <c r="T203" s="15">
        <f>+'8'!U322</f>
        <v>0</v>
      </c>
      <c r="U203" s="15">
        <f>SUM(V203,W203)</f>
        <v>0</v>
      </c>
      <c r="V203" s="15">
        <f>+'8'!W322</f>
        <v>0</v>
      </c>
      <c r="W203" s="15">
        <f>+'8'!X322</f>
        <v>0</v>
      </c>
      <c r="X203" s="12"/>
      <c r="Y203" s="6"/>
    </row>
    <row r="204" spans="1:25" ht="12.75">
      <c r="A204" s="10">
        <v>2740</v>
      </c>
      <c r="B204" s="10" t="s">
        <v>209</v>
      </c>
      <c r="C204" s="10" t="s">
        <v>205</v>
      </c>
      <c r="D204" s="10" t="s">
        <v>190</v>
      </c>
      <c r="E204" s="11" t="s">
        <v>476</v>
      </c>
      <c r="F204" s="15">
        <f t="shared" ref="F204:N204" si="119">SUM(F206)</f>
        <v>0</v>
      </c>
      <c r="G204" s="15">
        <f t="shared" si="119"/>
        <v>0</v>
      </c>
      <c r="H204" s="15">
        <f t="shared" si="119"/>
        <v>0</v>
      </c>
      <c r="I204" s="15">
        <f t="shared" si="119"/>
        <v>0</v>
      </c>
      <c r="J204" s="15">
        <f t="shared" si="119"/>
        <v>0</v>
      </c>
      <c r="K204" s="15">
        <f t="shared" si="119"/>
        <v>0</v>
      </c>
      <c r="L204" s="15">
        <f t="shared" si="119"/>
        <v>0</v>
      </c>
      <c r="M204" s="15">
        <f t="shared" si="119"/>
        <v>0</v>
      </c>
      <c r="N204" s="15">
        <f t="shared" si="119"/>
        <v>0</v>
      </c>
      <c r="O204" s="16">
        <f t="shared" ref="O204:O266" si="120">L204-I204</f>
        <v>0</v>
      </c>
      <c r="P204" s="15">
        <f>SUM(P206)</f>
        <v>0</v>
      </c>
      <c r="Q204" s="15">
        <f>SUM(Q206)</f>
        <v>0</v>
      </c>
      <c r="R204" s="15">
        <f t="shared" ref="R204:W204" si="121">SUM(R206)</f>
        <v>0</v>
      </c>
      <c r="S204" s="15">
        <f t="shared" si="121"/>
        <v>0</v>
      </c>
      <c r="T204" s="15">
        <f t="shared" si="121"/>
        <v>0</v>
      </c>
      <c r="U204" s="15">
        <f t="shared" si="121"/>
        <v>0</v>
      </c>
      <c r="V204" s="15">
        <f t="shared" si="121"/>
        <v>0</v>
      </c>
      <c r="W204" s="15">
        <f t="shared" si="121"/>
        <v>0</v>
      </c>
      <c r="X204" s="12"/>
      <c r="Y204" s="6"/>
    </row>
    <row r="205" spans="1:25" ht="12.75">
      <c r="A205" s="10"/>
      <c r="B205" s="10"/>
      <c r="C205" s="10"/>
      <c r="D205" s="10"/>
      <c r="E205" s="11" t="s">
        <v>346</v>
      </c>
      <c r="F205" s="17"/>
      <c r="G205" s="17"/>
      <c r="H205" s="17"/>
      <c r="I205" s="17"/>
      <c r="J205" s="17"/>
      <c r="K205" s="17"/>
      <c r="L205" s="17"/>
      <c r="M205" s="17"/>
      <c r="N205" s="17"/>
      <c r="O205" s="16"/>
      <c r="P205" s="17"/>
      <c r="Q205" s="17"/>
      <c r="R205" s="17"/>
      <c r="S205" s="17"/>
      <c r="T205" s="17"/>
      <c r="U205" s="17"/>
      <c r="V205" s="17"/>
      <c r="W205" s="17"/>
      <c r="X205" s="12"/>
      <c r="Y205" s="6"/>
    </row>
    <row r="206" spans="1:25" ht="12.75">
      <c r="A206" s="10">
        <v>2741</v>
      </c>
      <c r="B206" s="10" t="s">
        <v>209</v>
      </c>
      <c r="C206" s="10" t="s">
        <v>205</v>
      </c>
      <c r="D206" s="10" t="s">
        <v>191</v>
      </c>
      <c r="E206" s="11" t="s">
        <v>476</v>
      </c>
      <c r="F206" s="15">
        <f>SUM(G206,H206)</f>
        <v>0</v>
      </c>
      <c r="G206" s="15">
        <f>+'8'!H325</f>
        <v>0</v>
      </c>
      <c r="H206" s="15">
        <f>+'8'!I325</f>
        <v>0</v>
      </c>
      <c r="I206" s="15">
        <f>SUM(J206,K206)</f>
        <v>0</v>
      </c>
      <c r="J206" s="15">
        <f>+'8'!K325</f>
        <v>0</v>
      </c>
      <c r="K206" s="15">
        <f>+'8'!L325</f>
        <v>0</v>
      </c>
      <c r="L206" s="15">
        <f>SUM(M206,N206)</f>
        <v>0</v>
      </c>
      <c r="M206" s="15">
        <f>+'8'!N325</f>
        <v>0</v>
      </c>
      <c r="N206" s="15">
        <f>+'8'!O325</f>
        <v>0</v>
      </c>
      <c r="O206" s="16">
        <f t="shared" si="120"/>
        <v>0</v>
      </c>
      <c r="P206" s="15">
        <f>+'8'!Q325</f>
        <v>0</v>
      </c>
      <c r="Q206" s="15">
        <f>+'8'!R325</f>
        <v>0</v>
      </c>
      <c r="R206" s="15">
        <f>SUM(S206,T206)</f>
        <v>0</v>
      </c>
      <c r="S206" s="15">
        <f>+'8'!T325</f>
        <v>0</v>
      </c>
      <c r="T206" s="15">
        <f>+'8'!U325</f>
        <v>0</v>
      </c>
      <c r="U206" s="15">
        <f>SUM(V206,W206)</f>
        <v>0</v>
      </c>
      <c r="V206" s="15">
        <f>+'8'!W325</f>
        <v>0</v>
      </c>
      <c r="W206" s="15">
        <f>+'8'!X325</f>
        <v>0</v>
      </c>
      <c r="X206" s="12"/>
      <c r="Y206" s="6"/>
    </row>
    <row r="207" spans="1:25" ht="25.5">
      <c r="A207" s="10">
        <v>2750</v>
      </c>
      <c r="B207" s="10" t="s">
        <v>209</v>
      </c>
      <c r="C207" s="10" t="s">
        <v>195</v>
      </c>
      <c r="D207" s="10" t="s">
        <v>190</v>
      </c>
      <c r="E207" s="11" t="s">
        <v>477</v>
      </c>
      <c r="F207" s="15">
        <f t="shared" ref="F207:N207" si="122">SUM(F209)</f>
        <v>0</v>
      </c>
      <c r="G207" s="15">
        <f t="shared" si="122"/>
        <v>0</v>
      </c>
      <c r="H207" s="15">
        <f t="shared" si="122"/>
        <v>0</v>
      </c>
      <c r="I207" s="15">
        <f t="shared" si="122"/>
        <v>0</v>
      </c>
      <c r="J207" s="15">
        <f t="shared" si="122"/>
        <v>0</v>
      </c>
      <c r="K207" s="15">
        <f t="shared" si="122"/>
        <v>0</v>
      </c>
      <c r="L207" s="15">
        <f t="shared" si="122"/>
        <v>0</v>
      </c>
      <c r="M207" s="15">
        <f t="shared" si="122"/>
        <v>0</v>
      </c>
      <c r="N207" s="15">
        <f t="shared" si="122"/>
        <v>0</v>
      </c>
      <c r="O207" s="16">
        <f t="shared" si="120"/>
        <v>0</v>
      </c>
      <c r="P207" s="15">
        <f>SUM(P209)</f>
        <v>0</v>
      </c>
      <c r="Q207" s="15">
        <f>SUM(Q209)</f>
        <v>0</v>
      </c>
      <c r="R207" s="15">
        <f t="shared" ref="R207:W207" si="123">SUM(R209)</f>
        <v>0</v>
      </c>
      <c r="S207" s="15">
        <f t="shared" si="123"/>
        <v>0</v>
      </c>
      <c r="T207" s="15">
        <f t="shared" si="123"/>
        <v>0</v>
      </c>
      <c r="U207" s="15">
        <f t="shared" si="123"/>
        <v>0</v>
      </c>
      <c r="V207" s="15">
        <f t="shared" si="123"/>
        <v>0</v>
      </c>
      <c r="W207" s="15">
        <f t="shared" si="123"/>
        <v>0</v>
      </c>
      <c r="X207" s="12"/>
      <c r="Y207" s="6"/>
    </row>
    <row r="208" spans="1:25" ht="12.75">
      <c r="A208" s="10"/>
      <c r="B208" s="10"/>
      <c r="C208" s="10"/>
      <c r="D208" s="10"/>
      <c r="E208" s="11" t="s">
        <v>346</v>
      </c>
      <c r="F208" s="17"/>
      <c r="G208" s="17"/>
      <c r="H208" s="17"/>
      <c r="I208" s="17"/>
      <c r="J208" s="17"/>
      <c r="K208" s="17"/>
      <c r="L208" s="17"/>
      <c r="M208" s="17"/>
      <c r="N208" s="17"/>
      <c r="O208" s="16"/>
      <c r="P208" s="17"/>
      <c r="Q208" s="17"/>
      <c r="R208" s="17"/>
      <c r="S208" s="17"/>
      <c r="T208" s="17"/>
      <c r="U208" s="17"/>
      <c r="V208" s="17"/>
      <c r="W208" s="17"/>
      <c r="X208" s="12"/>
      <c r="Y208" s="6"/>
    </row>
    <row r="209" spans="1:25" ht="25.5">
      <c r="A209" s="10">
        <v>2751</v>
      </c>
      <c r="B209" s="10" t="s">
        <v>209</v>
      </c>
      <c r="C209" s="10" t="s">
        <v>195</v>
      </c>
      <c r="D209" s="10" t="s">
        <v>191</v>
      </c>
      <c r="E209" s="11" t="s">
        <v>477</v>
      </c>
      <c r="F209" s="15">
        <f>SUM(G209,H209)</f>
        <v>0</v>
      </c>
      <c r="G209" s="15">
        <f>+'8'!H328</f>
        <v>0</v>
      </c>
      <c r="H209" s="15">
        <f>+'8'!I328</f>
        <v>0</v>
      </c>
      <c r="I209" s="15">
        <f>SUM(J209,K209)</f>
        <v>0</v>
      </c>
      <c r="J209" s="15">
        <f>+'8'!K328</f>
        <v>0</v>
      </c>
      <c r="K209" s="15">
        <f>+'8'!L328</f>
        <v>0</v>
      </c>
      <c r="L209" s="15">
        <f>SUM(M209,N209)</f>
        <v>0</v>
      </c>
      <c r="M209" s="15">
        <f>+'8'!N328</f>
        <v>0</v>
      </c>
      <c r="N209" s="15">
        <f>+'8'!O328</f>
        <v>0</v>
      </c>
      <c r="O209" s="16">
        <f t="shared" si="120"/>
        <v>0</v>
      </c>
      <c r="P209" s="15">
        <f>+'8'!Q328</f>
        <v>0</v>
      </c>
      <c r="Q209" s="15">
        <f>+'8'!R328</f>
        <v>0</v>
      </c>
      <c r="R209" s="15">
        <f>SUM(S209,T209)</f>
        <v>0</v>
      </c>
      <c r="S209" s="15">
        <f>+'8'!T328</f>
        <v>0</v>
      </c>
      <c r="T209" s="15">
        <f>+'8'!U328</f>
        <v>0</v>
      </c>
      <c r="U209" s="15">
        <f>SUM(V209,W209)</f>
        <v>0</v>
      </c>
      <c r="V209" s="15">
        <f>+'8'!W328</f>
        <v>0</v>
      </c>
      <c r="W209" s="15">
        <f>+'8'!X328</f>
        <v>0</v>
      </c>
      <c r="X209" s="12"/>
      <c r="Y209" s="6"/>
    </row>
    <row r="210" spans="1:25" ht="12.75">
      <c r="A210" s="10">
        <v>2760</v>
      </c>
      <c r="B210" s="10" t="s">
        <v>209</v>
      </c>
      <c r="C210" s="10" t="s">
        <v>196</v>
      </c>
      <c r="D210" s="10" t="s">
        <v>190</v>
      </c>
      <c r="E210" s="11" t="s">
        <v>478</v>
      </c>
      <c r="F210" s="15">
        <f t="shared" ref="F210:N210" si="124">SUM(F212:F213)</f>
        <v>0</v>
      </c>
      <c r="G210" s="15">
        <f t="shared" si="124"/>
        <v>0</v>
      </c>
      <c r="H210" s="15">
        <f t="shared" si="124"/>
        <v>0</v>
      </c>
      <c r="I210" s="15">
        <f t="shared" si="124"/>
        <v>0</v>
      </c>
      <c r="J210" s="15">
        <f t="shared" si="124"/>
        <v>0</v>
      </c>
      <c r="K210" s="15">
        <f t="shared" si="124"/>
        <v>0</v>
      </c>
      <c r="L210" s="15">
        <f t="shared" si="124"/>
        <v>0</v>
      </c>
      <c r="M210" s="15">
        <f t="shared" si="124"/>
        <v>0</v>
      </c>
      <c r="N210" s="15">
        <f t="shared" si="124"/>
        <v>0</v>
      </c>
      <c r="O210" s="16">
        <f t="shared" si="120"/>
        <v>0</v>
      </c>
      <c r="P210" s="15">
        <f>SUM(P212:P213)</f>
        <v>0</v>
      </c>
      <c r="Q210" s="15">
        <f>SUM(Q212:Q213)</f>
        <v>0</v>
      </c>
      <c r="R210" s="15">
        <f t="shared" ref="R210:W210" si="125">SUM(R212:R213)</f>
        <v>0</v>
      </c>
      <c r="S210" s="15">
        <f t="shared" si="125"/>
        <v>0</v>
      </c>
      <c r="T210" s="15">
        <f t="shared" si="125"/>
        <v>0</v>
      </c>
      <c r="U210" s="15">
        <f t="shared" si="125"/>
        <v>0</v>
      </c>
      <c r="V210" s="15">
        <f t="shared" si="125"/>
        <v>0</v>
      </c>
      <c r="W210" s="15">
        <f t="shared" si="125"/>
        <v>0</v>
      </c>
      <c r="X210" s="12"/>
      <c r="Y210" s="6"/>
    </row>
    <row r="211" spans="1:25" ht="12.75">
      <c r="A211" s="10"/>
      <c r="B211" s="10"/>
      <c r="C211" s="10"/>
      <c r="D211" s="10"/>
      <c r="E211" s="11" t="s">
        <v>346</v>
      </c>
      <c r="F211" s="17"/>
      <c r="G211" s="17"/>
      <c r="H211" s="17"/>
      <c r="I211" s="17"/>
      <c r="J211" s="17"/>
      <c r="K211" s="17"/>
      <c r="L211" s="17"/>
      <c r="M211" s="17"/>
      <c r="N211" s="17"/>
      <c r="O211" s="16"/>
      <c r="P211" s="17"/>
      <c r="Q211" s="17"/>
      <c r="R211" s="17"/>
      <c r="S211" s="17"/>
      <c r="T211" s="17"/>
      <c r="U211" s="17"/>
      <c r="V211" s="17"/>
      <c r="W211" s="17"/>
      <c r="X211" s="12"/>
      <c r="Y211" s="6"/>
    </row>
    <row r="212" spans="1:25" ht="12.75">
      <c r="A212" s="10">
        <v>2761</v>
      </c>
      <c r="B212" s="10" t="s">
        <v>209</v>
      </c>
      <c r="C212" s="10" t="s">
        <v>196</v>
      </c>
      <c r="D212" s="10" t="s">
        <v>191</v>
      </c>
      <c r="E212" s="11" t="s">
        <v>479</v>
      </c>
      <c r="F212" s="15">
        <f>SUM(G212,H212)</f>
        <v>0</v>
      </c>
      <c r="G212" s="15">
        <f>+'8'!H331</f>
        <v>0</v>
      </c>
      <c r="H212" s="15">
        <f>+'8'!I331</f>
        <v>0</v>
      </c>
      <c r="I212" s="15">
        <f>SUM(J212,K212)</f>
        <v>0</v>
      </c>
      <c r="J212" s="15">
        <f>+'8'!K331</f>
        <v>0</v>
      </c>
      <c r="K212" s="15">
        <f>+'8'!L331</f>
        <v>0</v>
      </c>
      <c r="L212" s="15">
        <f>SUM(M212,N212)</f>
        <v>0</v>
      </c>
      <c r="M212" s="15">
        <f>+'8'!N331</f>
        <v>0</v>
      </c>
      <c r="N212" s="15">
        <f>+'8'!O331</f>
        <v>0</v>
      </c>
      <c r="O212" s="16">
        <f t="shared" si="120"/>
        <v>0</v>
      </c>
      <c r="P212" s="15">
        <f>+'8'!Q331</f>
        <v>0</v>
      </c>
      <c r="Q212" s="15">
        <f>+'8'!R331</f>
        <v>0</v>
      </c>
      <c r="R212" s="15">
        <f>SUM(S212,T212)</f>
        <v>0</v>
      </c>
      <c r="S212" s="15">
        <f>+'8'!T331</f>
        <v>0</v>
      </c>
      <c r="T212" s="15">
        <f>+'8'!U331</f>
        <v>0</v>
      </c>
      <c r="U212" s="15">
        <f>SUM(V212,W212)</f>
        <v>0</v>
      </c>
      <c r="V212" s="15">
        <f>+'8'!W331</f>
        <v>0</v>
      </c>
      <c r="W212" s="15">
        <f>+'8'!X331</f>
        <v>0</v>
      </c>
      <c r="X212" s="12"/>
      <c r="Y212" s="6"/>
    </row>
    <row r="213" spans="1:25" ht="12.75">
      <c r="A213" s="10">
        <v>2762</v>
      </c>
      <c r="B213" s="10" t="s">
        <v>209</v>
      </c>
      <c r="C213" s="10" t="s">
        <v>196</v>
      </c>
      <c r="D213" s="10" t="s">
        <v>199</v>
      </c>
      <c r="E213" s="11" t="s">
        <v>478</v>
      </c>
      <c r="F213" s="15">
        <f>SUM(G213,H213)</f>
        <v>0</v>
      </c>
      <c r="G213" s="15">
        <f>+'8'!H332</f>
        <v>0</v>
      </c>
      <c r="H213" s="15">
        <f>+'8'!I332</f>
        <v>0</v>
      </c>
      <c r="I213" s="15">
        <f>SUM(J213,K213)</f>
        <v>0</v>
      </c>
      <c r="J213" s="15">
        <f>+'8'!K332</f>
        <v>0</v>
      </c>
      <c r="K213" s="15">
        <f>+'8'!L332</f>
        <v>0</v>
      </c>
      <c r="L213" s="15">
        <f>SUM(M213,N213)</f>
        <v>0</v>
      </c>
      <c r="M213" s="15">
        <f>+'8'!N332</f>
        <v>0</v>
      </c>
      <c r="N213" s="15">
        <f>+'8'!O332</f>
        <v>0</v>
      </c>
      <c r="O213" s="16">
        <f t="shared" si="120"/>
        <v>0</v>
      </c>
      <c r="P213" s="15">
        <f>+'8'!Q332</f>
        <v>0</v>
      </c>
      <c r="Q213" s="15">
        <f>+'8'!R332</f>
        <v>0</v>
      </c>
      <c r="R213" s="15">
        <f>SUM(S213,T213)</f>
        <v>0</v>
      </c>
      <c r="S213" s="15">
        <f>+'8'!T332</f>
        <v>0</v>
      </c>
      <c r="T213" s="15">
        <f>+'8'!U332</f>
        <v>0</v>
      </c>
      <c r="U213" s="15">
        <f>SUM(V213,W213)</f>
        <v>0</v>
      </c>
      <c r="V213" s="15">
        <f>+'8'!W332</f>
        <v>0</v>
      </c>
      <c r="W213" s="15">
        <f>+'8'!X332</f>
        <v>0</v>
      </c>
      <c r="X213" s="12"/>
      <c r="Y213" s="6"/>
    </row>
    <row r="214" spans="1:25" ht="38.25">
      <c r="A214" s="10">
        <v>2800</v>
      </c>
      <c r="B214" s="10" t="s">
        <v>376</v>
      </c>
      <c r="C214" s="10" t="s">
        <v>190</v>
      </c>
      <c r="D214" s="10" t="s">
        <v>190</v>
      </c>
      <c r="E214" s="11" t="s">
        <v>480</v>
      </c>
      <c r="F214" s="15">
        <f t="shared" ref="F214:N214" si="126">SUM(F216,F219,F228,F233,F238,F241)</f>
        <v>1338966.1147999999</v>
      </c>
      <c r="G214" s="15">
        <f t="shared" si="126"/>
        <v>1325833.9749999999</v>
      </c>
      <c r="H214" s="15">
        <f t="shared" si="126"/>
        <v>13132.139800000001</v>
      </c>
      <c r="I214" s="15">
        <f t="shared" si="126"/>
        <v>1420327.2000000002</v>
      </c>
      <c r="J214" s="15">
        <f t="shared" si="126"/>
        <v>1409627.2000000002</v>
      </c>
      <c r="K214" s="15">
        <f t="shared" si="126"/>
        <v>10700</v>
      </c>
      <c r="L214" s="15">
        <f t="shared" si="126"/>
        <v>1488146.2250000001</v>
      </c>
      <c r="M214" s="15">
        <f t="shared" si="126"/>
        <v>1418144.8000000003</v>
      </c>
      <c r="N214" s="15">
        <f t="shared" si="126"/>
        <v>70001.425000000003</v>
      </c>
      <c r="O214" s="16">
        <f t="shared" si="120"/>
        <v>67819.024999999907</v>
      </c>
      <c r="P214" s="15">
        <f>SUM(P216,P219,P228,P233,P238,P241)</f>
        <v>8517.5999999999767</v>
      </c>
      <c r="Q214" s="15">
        <f>SUM(Q216,Q219,Q228,Q233,Q238,Q241)</f>
        <v>59301.425000000003</v>
      </c>
      <c r="R214" s="15">
        <f t="shared" ref="R214:W214" si="127">SUM(R216,R219,R228,R233,R238,R241)</f>
        <v>1487168.1750000003</v>
      </c>
      <c r="S214" s="15">
        <f t="shared" si="127"/>
        <v>1445975.5750000002</v>
      </c>
      <c r="T214" s="15">
        <f t="shared" si="127"/>
        <v>41192.600000000093</v>
      </c>
      <c r="U214" s="15">
        <f t="shared" si="127"/>
        <v>1550824.0587500001</v>
      </c>
      <c r="V214" s="15">
        <f t="shared" si="127"/>
        <v>1499324.0587500001</v>
      </c>
      <c r="W214" s="15">
        <f t="shared" si="127"/>
        <v>51500</v>
      </c>
      <c r="X214" s="12"/>
      <c r="Y214" s="6"/>
    </row>
    <row r="215" spans="1:25" ht="12.75">
      <c r="A215" s="10"/>
      <c r="B215" s="10"/>
      <c r="C215" s="10"/>
      <c r="D215" s="10"/>
      <c r="E215" s="11" t="s">
        <v>346</v>
      </c>
      <c r="F215" s="17"/>
      <c r="G215" s="17"/>
      <c r="H215" s="17"/>
      <c r="I215" s="17"/>
      <c r="J215" s="17"/>
      <c r="K215" s="17"/>
      <c r="L215" s="17"/>
      <c r="M215" s="17"/>
      <c r="N215" s="17"/>
      <c r="O215" s="16"/>
      <c r="P215" s="17"/>
      <c r="Q215" s="17"/>
      <c r="R215" s="17"/>
      <c r="S215" s="17"/>
      <c r="T215" s="17"/>
      <c r="U215" s="17"/>
      <c r="V215" s="17"/>
      <c r="W215" s="17"/>
      <c r="X215" s="12"/>
      <c r="Y215" s="6"/>
    </row>
    <row r="216" spans="1:25" ht="12.75">
      <c r="A216" s="10">
        <v>2810</v>
      </c>
      <c r="B216" s="10" t="s">
        <v>376</v>
      </c>
      <c r="C216" s="10" t="s">
        <v>191</v>
      </c>
      <c r="D216" s="10" t="s">
        <v>190</v>
      </c>
      <c r="E216" s="11" t="s">
        <v>481</v>
      </c>
      <c r="F216" s="15">
        <f t="shared" ref="F216:N216" si="128">SUM(F218)</f>
        <v>600772.94999999995</v>
      </c>
      <c r="G216" s="15">
        <f t="shared" si="128"/>
        <v>600772.94999999995</v>
      </c>
      <c r="H216" s="15">
        <f t="shared" si="128"/>
        <v>0</v>
      </c>
      <c r="I216" s="15">
        <f t="shared" si="128"/>
        <v>636473.1</v>
      </c>
      <c r="J216" s="15">
        <f t="shared" si="128"/>
        <v>636473.1</v>
      </c>
      <c r="K216" s="15">
        <f t="shared" si="128"/>
        <v>0</v>
      </c>
      <c r="L216" s="15">
        <f t="shared" si="128"/>
        <v>639473.1</v>
      </c>
      <c r="M216" s="15">
        <f t="shared" si="128"/>
        <v>639473.1</v>
      </c>
      <c r="N216" s="15">
        <f t="shared" si="128"/>
        <v>0</v>
      </c>
      <c r="O216" s="16">
        <f t="shared" si="120"/>
        <v>3000</v>
      </c>
      <c r="P216" s="15">
        <f>SUM(P218)</f>
        <v>3000</v>
      </c>
      <c r="Q216" s="15">
        <f>SUM(Q218)</f>
        <v>0</v>
      </c>
      <c r="R216" s="15">
        <f t="shared" ref="R216:W216" si="129">SUM(R218)</f>
        <v>639473.1</v>
      </c>
      <c r="S216" s="15">
        <f t="shared" si="129"/>
        <v>639473.1</v>
      </c>
      <c r="T216" s="15">
        <f t="shared" si="129"/>
        <v>0</v>
      </c>
      <c r="U216" s="15">
        <f t="shared" si="129"/>
        <v>648839.19999999995</v>
      </c>
      <c r="V216" s="15">
        <f t="shared" si="129"/>
        <v>648839.19999999995</v>
      </c>
      <c r="W216" s="15">
        <f t="shared" si="129"/>
        <v>0</v>
      </c>
      <c r="X216" s="12"/>
      <c r="Y216" s="6"/>
    </row>
    <row r="217" spans="1:25" ht="12.75">
      <c r="A217" s="10"/>
      <c r="B217" s="10"/>
      <c r="C217" s="10"/>
      <c r="D217" s="10"/>
      <c r="E217" s="11" t="s">
        <v>346</v>
      </c>
      <c r="F217" s="17"/>
      <c r="G217" s="17"/>
      <c r="H217" s="17"/>
      <c r="I217" s="17"/>
      <c r="J217" s="17"/>
      <c r="K217" s="17"/>
      <c r="L217" s="17"/>
      <c r="M217" s="17"/>
      <c r="N217" s="17"/>
      <c r="O217" s="16"/>
      <c r="P217" s="17"/>
      <c r="Q217" s="17"/>
      <c r="R217" s="17"/>
      <c r="S217" s="17"/>
      <c r="T217" s="17"/>
      <c r="U217" s="17"/>
      <c r="V217" s="17"/>
      <c r="W217" s="17"/>
      <c r="X217" s="12"/>
      <c r="Y217" s="6"/>
    </row>
    <row r="218" spans="1:25" ht="12.75">
      <c r="A218" s="10">
        <v>2811</v>
      </c>
      <c r="B218" s="10" t="s">
        <v>376</v>
      </c>
      <c r="C218" s="10" t="s">
        <v>191</v>
      </c>
      <c r="D218" s="10" t="s">
        <v>191</v>
      </c>
      <c r="E218" s="11" t="s">
        <v>481</v>
      </c>
      <c r="F218" s="15">
        <f>SUM(G218,H218)</f>
        <v>600772.94999999995</v>
      </c>
      <c r="G218" s="15">
        <f>+'8'!H337</f>
        <v>600772.94999999995</v>
      </c>
      <c r="H218" s="15">
        <f>+'8'!I337</f>
        <v>0</v>
      </c>
      <c r="I218" s="15">
        <f>SUM(J218,K218)</f>
        <v>636473.1</v>
      </c>
      <c r="J218" s="15">
        <f>+'8'!K337</f>
        <v>636473.1</v>
      </c>
      <c r="K218" s="15">
        <f>+'8'!L337</f>
        <v>0</v>
      </c>
      <c r="L218" s="15">
        <f>SUM(M218,N218)</f>
        <v>639473.1</v>
      </c>
      <c r="M218" s="15">
        <f>+'8'!N337</f>
        <v>639473.1</v>
      </c>
      <c r="N218" s="15">
        <f>+'8'!O337</f>
        <v>0</v>
      </c>
      <c r="O218" s="16">
        <f t="shared" si="120"/>
        <v>3000</v>
      </c>
      <c r="P218" s="15">
        <f>+'8'!Q337</f>
        <v>3000</v>
      </c>
      <c r="Q218" s="15">
        <f>+'8'!R337</f>
        <v>0</v>
      </c>
      <c r="R218" s="15">
        <f>SUM(S218,T218)</f>
        <v>639473.1</v>
      </c>
      <c r="S218" s="15">
        <f>+'8'!T337</f>
        <v>639473.1</v>
      </c>
      <c r="T218" s="15">
        <f>+'8'!U337</f>
        <v>0</v>
      </c>
      <c r="U218" s="15">
        <f>SUM(V218,W218)</f>
        <v>648839.19999999995</v>
      </c>
      <c r="V218" s="15">
        <f>+'8'!W337</f>
        <v>648839.19999999995</v>
      </c>
      <c r="W218" s="15">
        <f>+'8'!X337</f>
        <v>0</v>
      </c>
      <c r="X218" s="12"/>
      <c r="Y218" s="6"/>
    </row>
    <row r="219" spans="1:25" ht="12.75">
      <c r="A219" s="10">
        <v>2820</v>
      </c>
      <c r="B219" s="10" t="s">
        <v>376</v>
      </c>
      <c r="C219" s="10" t="s">
        <v>199</v>
      </c>
      <c r="D219" s="10" t="s">
        <v>190</v>
      </c>
      <c r="E219" s="11" t="s">
        <v>482</v>
      </c>
      <c r="F219" s="15">
        <f t="shared" ref="F219:N219" si="130">SUM(F221:F227)</f>
        <v>705665.54979999992</v>
      </c>
      <c r="G219" s="15">
        <f t="shared" si="130"/>
        <v>692533.40999999992</v>
      </c>
      <c r="H219" s="15">
        <f t="shared" si="130"/>
        <v>13132.139800000001</v>
      </c>
      <c r="I219" s="15">
        <f t="shared" si="130"/>
        <v>731839.5</v>
      </c>
      <c r="J219" s="15">
        <f t="shared" si="130"/>
        <v>721139.5</v>
      </c>
      <c r="K219" s="15">
        <f t="shared" si="130"/>
        <v>10700</v>
      </c>
      <c r="L219" s="15">
        <f t="shared" si="130"/>
        <v>796658.52500000014</v>
      </c>
      <c r="M219" s="15">
        <f t="shared" si="130"/>
        <v>726657.10000000009</v>
      </c>
      <c r="N219" s="15">
        <f t="shared" si="130"/>
        <v>70001.425000000003</v>
      </c>
      <c r="O219" s="16">
        <f t="shared" si="120"/>
        <v>64819.02500000014</v>
      </c>
      <c r="P219" s="15">
        <f>SUM(P221:P227)</f>
        <v>5517.5999999999767</v>
      </c>
      <c r="Q219" s="15">
        <f>SUM(Q221:Q227)</f>
        <v>59301.425000000003</v>
      </c>
      <c r="R219" s="15">
        <f t="shared" ref="R219:W219" si="131">SUM(R221:R227)</f>
        <v>795680.47500000009</v>
      </c>
      <c r="S219" s="15">
        <f t="shared" si="131"/>
        <v>754487.875</v>
      </c>
      <c r="T219" s="15">
        <f t="shared" si="131"/>
        <v>41192.600000000093</v>
      </c>
      <c r="U219" s="15">
        <f t="shared" si="131"/>
        <v>849970.25875000004</v>
      </c>
      <c r="V219" s="15">
        <f t="shared" si="131"/>
        <v>798470.25875000004</v>
      </c>
      <c r="W219" s="15">
        <f t="shared" si="131"/>
        <v>51500</v>
      </c>
      <c r="X219" s="12"/>
      <c r="Y219" s="6"/>
    </row>
    <row r="220" spans="1:25" ht="12.75">
      <c r="A220" s="10"/>
      <c r="B220" s="10"/>
      <c r="C220" s="10"/>
      <c r="D220" s="10"/>
      <c r="E220" s="11" t="s">
        <v>346</v>
      </c>
      <c r="F220" s="17"/>
      <c r="G220" s="17"/>
      <c r="H220" s="17"/>
      <c r="I220" s="17"/>
      <c r="J220" s="17"/>
      <c r="K220" s="17"/>
      <c r="L220" s="17"/>
      <c r="M220" s="17"/>
      <c r="N220" s="17"/>
      <c r="O220" s="16"/>
      <c r="P220" s="17"/>
      <c r="Q220" s="17"/>
      <c r="R220" s="17"/>
      <c r="S220" s="17"/>
      <c r="T220" s="17"/>
      <c r="U220" s="17"/>
      <c r="V220" s="17"/>
      <c r="W220" s="17"/>
      <c r="X220" s="12"/>
      <c r="Y220" s="6"/>
    </row>
    <row r="221" spans="1:25" ht="12.75">
      <c r="A221" s="10">
        <v>2821</v>
      </c>
      <c r="B221" s="10" t="s">
        <v>376</v>
      </c>
      <c r="C221" s="10" t="s">
        <v>199</v>
      </c>
      <c r="D221" s="10" t="s">
        <v>191</v>
      </c>
      <c r="E221" s="11" t="s">
        <v>483</v>
      </c>
      <c r="F221" s="15">
        <f t="shared" ref="F221:F227" si="132">SUM(G221,H221)</f>
        <v>55186.6</v>
      </c>
      <c r="G221" s="15">
        <f>+'8'!H349</f>
        <v>55186.6</v>
      </c>
      <c r="H221" s="15">
        <f>+'8'!I349</f>
        <v>0</v>
      </c>
      <c r="I221" s="15">
        <f t="shared" ref="I221:I227" si="133">SUM(J221,K221)</f>
        <v>57460.1</v>
      </c>
      <c r="J221" s="15">
        <f>+'8'!K349</f>
        <v>57460.1</v>
      </c>
      <c r="K221" s="15">
        <f>+'8'!L349</f>
        <v>0</v>
      </c>
      <c r="L221" s="15">
        <f t="shared" ref="L221:L227" si="134">SUM(M221,N221)</f>
        <v>57660.1</v>
      </c>
      <c r="M221" s="15">
        <f>+'8'!N349</f>
        <v>57660.1</v>
      </c>
      <c r="N221" s="15">
        <f>+'8'!O349</f>
        <v>0</v>
      </c>
      <c r="O221" s="16">
        <f t="shared" si="120"/>
        <v>200</v>
      </c>
      <c r="P221" s="15">
        <f>+'8'!Q349</f>
        <v>200</v>
      </c>
      <c r="Q221" s="15">
        <f>+'8'!R349</f>
        <v>0</v>
      </c>
      <c r="R221" s="15">
        <f t="shared" ref="R221:R227" si="135">SUM(S221,T221)</f>
        <v>60117.794999999998</v>
      </c>
      <c r="S221" s="15">
        <f>+'8'!T349</f>
        <v>60117.794999999998</v>
      </c>
      <c r="T221" s="15">
        <f>+'8'!U349</f>
        <v>0</v>
      </c>
      <c r="U221" s="15">
        <f t="shared" ref="U221:U227" si="136">SUM(V221,W221)</f>
        <v>62985.549749999998</v>
      </c>
      <c r="V221" s="15">
        <f>+'8'!W349</f>
        <v>62985.549749999998</v>
      </c>
      <c r="W221" s="15">
        <f>+'8'!X349</f>
        <v>0</v>
      </c>
      <c r="X221" s="12"/>
      <c r="Y221" s="6"/>
    </row>
    <row r="222" spans="1:25" ht="12.75">
      <c r="A222" s="10">
        <v>2822</v>
      </c>
      <c r="B222" s="10" t="s">
        <v>376</v>
      </c>
      <c r="C222" s="10" t="s">
        <v>199</v>
      </c>
      <c r="D222" s="10" t="s">
        <v>199</v>
      </c>
      <c r="E222" s="11" t="s">
        <v>484</v>
      </c>
      <c r="F222" s="15">
        <f t="shared" si="132"/>
        <v>91136.349999999991</v>
      </c>
      <c r="G222" s="15">
        <f>+'8'!H355</f>
        <v>91136.349999999991</v>
      </c>
      <c r="H222" s="15">
        <f>+'8'!I355</f>
        <v>0</v>
      </c>
      <c r="I222" s="15">
        <f t="shared" si="133"/>
        <v>75321.7</v>
      </c>
      <c r="J222" s="15">
        <f>+'8'!K355</f>
        <v>75321.7</v>
      </c>
      <c r="K222" s="15">
        <f>+'8'!L355</f>
        <v>0</v>
      </c>
      <c r="L222" s="15">
        <f t="shared" si="134"/>
        <v>77321.7</v>
      </c>
      <c r="M222" s="15">
        <f>+'8'!N355</f>
        <v>77321.7</v>
      </c>
      <c r="N222" s="15">
        <f>+'8'!O355</f>
        <v>0</v>
      </c>
      <c r="O222" s="16">
        <f t="shared" si="120"/>
        <v>2000</v>
      </c>
      <c r="P222" s="15">
        <f>+'8'!Q355</f>
        <v>2000</v>
      </c>
      <c r="Q222" s="15">
        <f>+'8'!R355</f>
        <v>0</v>
      </c>
      <c r="R222" s="15">
        <f t="shared" si="135"/>
        <v>86717.48</v>
      </c>
      <c r="S222" s="15">
        <f>+'8'!T355</f>
        <v>86717.48</v>
      </c>
      <c r="T222" s="15">
        <f>+'8'!U355</f>
        <v>0</v>
      </c>
      <c r="U222" s="15">
        <f t="shared" si="136"/>
        <v>89934.553999999989</v>
      </c>
      <c r="V222" s="15">
        <f>+'8'!W355</f>
        <v>89934.553999999989</v>
      </c>
      <c r="W222" s="15">
        <f>+'8'!X355</f>
        <v>0</v>
      </c>
      <c r="X222" s="12"/>
      <c r="Y222" s="6"/>
    </row>
    <row r="223" spans="1:25" ht="12.75">
      <c r="A223" s="10">
        <v>2823</v>
      </c>
      <c r="B223" s="10" t="s">
        <v>376</v>
      </c>
      <c r="C223" s="10" t="s">
        <v>199</v>
      </c>
      <c r="D223" s="10" t="s">
        <v>193</v>
      </c>
      <c r="E223" s="11" t="s">
        <v>485</v>
      </c>
      <c r="F223" s="15">
        <f t="shared" si="132"/>
        <v>545935.46</v>
      </c>
      <c r="G223" s="15">
        <f>+'8'!H358</f>
        <v>545935.46</v>
      </c>
      <c r="H223" s="15">
        <f>+'8'!I358</f>
        <v>0</v>
      </c>
      <c r="I223" s="15">
        <f t="shared" si="133"/>
        <v>586357.70000000007</v>
      </c>
      <c r="J223" s="15">
        <f>+'8'!K358</f>
        <v>586357.70000000007</v>
      </c>
      <c r="K223" s="15">
        <f>+'8'!L358</f>
        <v>0</v>
      </c>
      <c r="L223" s="15">
        <f t="shared" si="134"/>
        <v>589675.30000000005</v>
      </c>
      <c r="M223" s="15">
        <f>+'8'!N358</f>
        <v>589675.30000000005</v>
      </c>
      <c r="N223" s="15">
        <f>+'8'!O358</f>
        <v>0</v>
      </c>
      <c r="O223" s="16">
        <f t="shared" si="120"/>
        <v>3317.5999999999767</v>
      </c>
      <c r="P223" s="15">
        <f>+'8'!Q358</f>
        <v>3317.5999999999767</v>
      </c>
      <c r="Q223" s="15">
        <f>+'8'!R358</f>
        <v>0</v>
      </c>
      <c r="R223" s="15">
        <f t="shared" si="135"/>
        <v>605652.6</v>
      </c>
      <c r="S223" s="15">
        <f>+'8'!T358</f>
        <v>605652.6</v>
      </c>
      <c r="T223" s="15">
        <f>+'8'!U358</f>
        <v>0</v>
      </c>
      <c r="U223" s="15">
        <f t="shared" si="136"/>
        <v>643550.15500000003</v>
      </c>
      <c r="V223" s="15">
        <f>+'8'!W358</f>
        <v>643550.15500000003</v>
      </c>
      <c r="W223" s="15">
        <f>+'8'!X358</f>
        <v>0</v>
      </c>
      <c r="X223" s="12"/>
      <c r="Y223" s="6"/>
    </row>
    <row r="224" spans="1:25" ht="12.75">
      <c r="A224" s="10">
        <v>2824</v>
      </c>
      <c r="B224" s="10" t="s">
        <v>376</v>
      </c>
      <c r="C224" s="10" t="s">
        <v>199</v>
      </c>
      <c r="D224" s="10" t="s">
        <v>205</v>
      </c>
      <c r="E224" s="11" t="s">
        <v>486</v>
      </c>
      <c r="F224" s="15">
        <f t="shared" si="132"/>
        <v>0</v>
      </c>
      <c r="G224" s="15">
        <f>+'8'!H362</f>
        <v>0</v>
      </c>
      <c r="H224" s="15">
        <f>+'8'!I362</f>
        <v>0</v>
      </c>
      <c r="I224" s="15">
        <f t="shared" si="133"/>
        <v>0</v>
      </c>
      <c r="J224" s="15">
        <f>+'8'!K362</f>
        <v>0</v>
      </c>
      <c r="K224" s="15">
        <f>+'8'!L362</f>
        <v>0</v>
      </c>
      <c r="L224" s="15">
        <f t="shared" si="134"/>
        <v>0</v>
      </c>
      <c r="M224" s="15">
        <f>+'8'!N362</f>
        <v>0</v>
      </c>
      <c r="N224" s="15">
        <f>+'8'!O362</f>
        <v>0</v>
      </c>
      <c r="O224" s="16">
        <f t="shared" si="120"/>
        <v>0</v>
      </c>
      <c r="P224" s="15">
        <f>+'8'!Q362</f>
        <v>0</v>
      </c>
      <c r="Q224" s="15">
        <f>+'8'!R362</f>
        <v>0</v>
      </c>
      <c r="R224" s="15">
        <f t="shared" si="135"/>
        <v>0</v>
      </c>
      <c r="S224" s="15">
        <f>+'8'!T362</f>
        <v>0</v>
      </c>
      <c r="T224" s="15">
        <f>+'8'!U362</f>
        <v>0</v>
      </c>
      <c r="U224" s="15">
        <f t="shared" si="136"/>
        <v>0</v>
      </c>
      <c r="V224" s="15">
        <f>+'8'!W362</f>
        <v>0</v>
      </c>
      <c r="W224" s="15">
        <f>+'8'!X362</f>
        <v>0</v>
      </c>
      <c r="X224" s="12"/>
      <c r="Y224" s="6"/>
    </row>
    <row r="225" spans="1:25" ht="12.75">
      <c r="A225" s="10">
        <v>2825</v>
      </c>
      <c r="B225" s="10" t="s">
        <v>376</v>
      </c>
      <c r="C225" s="10" t="s">
        <v>199</v>
      </c>
      <c r="D225" s="10" t="s">
        <v>195</v>
      </c>
      <c r="E225" s="11" t="s">
        <v>487</v>
      </c>
      <c r="F225" s="15">
        <f t="shared" si="132"/>
        <v>0</v>
      </c>
      <c r="G225" s="15">
        <f>+'8'!H365</f>
        <v>0</v>
      </c>
      <c r="H225" s="15">
        <f>+'8'!I365</f>
        <v>0</v>
      </c>
      <c r="I225" s="15">
        <f t="shared" si="133"/>
        <v>0</v>
      </c>
      <c r="J225" s="15">
        <f>+'8'!K365</f>
        <v>0</v>
      </c>
      <c r="K225" s="15">
        <f>+'8'!L365</f>
        <v>0</v>
      </c>
      <c r="L225" s="15">
        <f t="shared" si="134"/>
        <v>0</v>
      </c>
      <c r="M225" s="15">
        <f>+'8'!N365</f>
        <v>0</v>
      </c>
      <c r="N225" s="15">
        <f>+'8'!O365</f>
        <v>0</v>
      </c>
      <c r="O225" s="16">
        <f t="shared" si="120"/>
        <v>0</v>
      </c>
      <c r="P225" s="15">
        <f>+'8'!Q365</f>
        <v>0</v>
      </c>
      <c r="Q225" s="15">
        <f>+'8'!R365</f>
        <v>0</v>
      </c>
      <c r="R225" s="15">
        <f t="shared" si="135"/>
        <v>0</v>
      </c>
      <c r="S225" s="15">
        <f>+'8'!T365</f>
        <v>0</v>
      </c>
      <c r="T225" s="15">
        <f>+'8'!U365</f>
        <v>0</v>
      </c>
      <c r="U225" s="15">
        <f t="shared" si="136"/>
        <v>0</v>
      </c>
      <c r="V225" s="15">
        <f>+'8'!W365</f>
        <v>0</v>
      </c>
      <c r="W225" s="15">
        <f>+'8'!X365</f>
        <v>0</v>
      </c>
      <c r="X225" s="12"/>
      <c r="Y225" s="6"/>
    </row>
    <row r="226" spans="1:25" ht="12.75">
      <c r="A226" s="10">
        <v>2826</v>
      </c>
      <c r="B226" s="10" t="s">
        <v>376</v>
      </c>
      <c r="C226" s="10" t="s">
        <v>199</v>
      </c>
      <c r="D226" s="10" t="s">
        <v>196</v>
      </c>
      <c r="E226" s="11" t="s">
        <v>488</v>
      </c>
      <c r="F226" s="15">
        <f t="shared" si="132"/>
        <v>0</v>
      </c>
      <c r="G226" s="15">
        <f>+'8'!H366</f>
        <v>0</v>
      </c>
      <c r="H226" s="15">
        <f>+'8'!I366</f>
        <v>0</v>
      </c>
      <c r="I226" s="15">
        <f t="shared" si="133"/>
        <v>0</v>
      </c>
      <c r="J226" s="15">
        <f>+'8'!K366</f>
        <v>0</v>
      </c>
      <c r="K226" s="15">
        <f>+'8'!L366</f>
        <v>0</v>
      </c>
      <c r="L226" s="15">
        <f t="shared" si="134"/>
        <v>0</v>
      </c>
      <c r="M226" s="15">
        <f>+'8'!N366</f>
        <v>0</v>
      </c>
      <c r="N226" s="15">
        <f>+'8'!O366</f>
        <v>0</v>
      </c>
      <c r="O226" s="16">
        <f t="shared" si="120"/>
        <v>0</v>
      </c>
      <c r="P226" s="15">
        <f>+'8'!Q366</f>
        <v>0</v>
      </c>
      <c r="Q226" s="15">
        <f>+'8'!R366</f>
        <v>0</v>
      </c>
      <c r="R226" s="15">
        <f t="shared" si="135"/>
        <v>0</v>
      </c>
      <c r="S226" s="15">
        <f>+'8'!T366</f>
        <v>0</v>
      </c>
      <c r="T226" s="15">
        <f>+'8'!U366</f>
        <v>0</v>
      </c>
      <c r="U226" s="15">
        <f t="shared" si="136"/>
        <v>0</v>
      </c>
      <c r="V226" s="15">
        <f>+'8'!W366</f>
        <v>0</v>
      </c>
      <c r="W226" s="15">
        <f>+'8'!X366</f>
        <v>0</v>
      </c>
      <c r="X226" s="12"/>
      <c r="Y226" s="6"/>
    </row>
    <row r="227" spans="1:25" ht="25.5">
      <c r="A227" s="10">
        <v>2827</v>
      </c>
      <c r="B227" s="10" t="s">
        <v>376</v>
      </c>
      <c r="C227" s="10" t="s">
        <v>199</v>
      </c>
      <c r="D227" s="10" t="s">
        <v>209</v>
      </c>
      <c r="E227" s="11" t="s">
        <v>489</v>
      </c>
      <c r="F227" s="15">
        <f t="shared" si="132"/>
        <v>13407.139800000001</v>
      </c>
      <c r="G227" s="15">
        <f>+'8'!H367</f>
        <v>275</v>
      </c>
      <c r="H227" s="15">
        <f>+'8'!I367</f>
        <v>13132.139800000001</v>
      </c>
      <c r="I227" s="15">
        <f t="shared" si="133"/>
        <v>12700</v>
      </c>
      <c r="J227" s="15">
        <f>+'8'!K367</f>
        <v>2000</v>
      </c>
      <c r="K227" s="15">
        <f>+'8'!L367</f>
        <v>10700</v>
      </c>
      <c r="L227" s="15">
        <f t="shared" si="134"/>
        <v>72001.425000000003</v>
      </c>
      <c r="M227" s="15">
        <f>+'8'!N367</f>
        <v>2000</v>
      </c>
      <c r="N227" s="15">
        <f>+'8'!O367</f>
        <v>70001.425000000003</v>
      </c>
      <c r="O227" s="16">
        <f t="shared" si="120"/>
        <v>59301.425000000003</v>
      </c>
      <c r="P227" s="15">
        <f>+'8'!Q367</f>
        <v>0</v>
      </c>
      <c r="Q227" s="15">
        <f>+'8'!R367</f>
        <v>59301.425000000003</v>
      </c>
      <c r="R227" s="15">
        <f t="shared" si="135"/>
        <v>43192.600000000093</v>
      </c>
      <c r="S227" s="15">
        <f>+'8'!T367</f>
        <v>2000</v>
      </c>
      <c r="T227" s="15">
        <f>+'8'!U367</f>
        <v>41192.600000000093</v>
      </c>
      <c r="U227" s="15">
        <f t="shared" si="136"/>
        <v>53500</v>
      </c>
      <c r="V227" s="15">
        <f>+'8'!W367</f>
        <v>2000</v>
      </c>
      <c r="W227" s="15">
        <f>+'8'!X367</f>
        <v>51500</v>
      </c>
      <c r="X227" s="12"/>
      <c r="Y227" s="6"/>
    </row>
    <row r="228" spans="1:25" ht="25.5">
      <c r="A228" s="10">
        <v>2830</v>
      </c>
      <c r="B228" s="10" t="s">
        <v>376</v>
      </c>
      <c r="C228" s="10" t="s">
        <v>193</v>
      </c>
      <c r="D228" s="10" t="s">
        <v>190</v>
      </c>
      <c r="E228" s="11" t="s">
        <v>490</v>
      </c>
      <c r="F228" s="15">
        <f t="shared" ref="F228:N228" si="137">SUM(F230:F232)</f>
        <v>0</v>
      </c>
      <c r="G228" s="15">
        <f t="shared" si="137"/>
        <v>0</v>
      </c>
      <c r="H228" s="15">
        <f t="shared" si="137"/>
        <v>0</v>
      </c>
      <c r="I228" s="15">
        <f t="shared" si="137"/>
        <v>0</v>
      </c>
      <c r="J228" s="15">
        <f t="shared" si="137"/>
        <v>0</v>
      </c>
      <c r="K228" s="15">
        <f t="shared" si="137"/>
        <v>0</v>
      </c>
      <c r="L228" s="15">
        <f t="shared" si="137"/>
        <v>0</v>
      </c>
      <c r="M228" s="15">
        <f t="shared" si="137"/>
        <v>0</v>
      </c>
      <c r="N228" s="15">
        <f t="shared" si="137"/>
        <v>0</v>
      </c>
      <c r="O228" s="16">
        <f t="shared" si="120"/>
        <v>0</v>
      </c>
      <c r="P228" s="15">
        <f>SUM(P230:P232)</f>
        <v>0</v>
      </c>
      <c r="Q228" s="15">
        <f>SUM(Q230:Q232)</f>
        <v>0</v>
      </c>
      <c r="R228" s="15">
        <f t="shared" ref="R228:W228" si="138">SUM(R230:R232)</f>
        <v>0</v>
      </c>
      <c r="S228" s="15">
        <f t="shared" si="138"/>
        <v>0</v>
      </c>
      <c r="T228" s="15">
        <f t="shared" si="138"/>
        <v>0</v>
      </c>
      <c r="U228" s="15">
        <f t="shared" si="138"/>
        <v>0</v>
      </c>
      <c r="V228" s="15">
        <f t="shared" si="138"/>
        <v>0</v>
      </c>
      <c r="W228" s="15">
        <f t="shared" si="138"/>
        <v>0</v>
      </c>
      <c r="X228" s="12"/>
      <c r="Y228" s="6"/>
    </row>
    <row r="229" spans="1:25" ht="12.75">
      <c r="A229" s="10"/>
      <c r="B229" s="10"/>
      <c r="C229" s="10"/>
      <c r="D229" s="10"/>
      <c r="E229" s="11" t="s">
        <v>346</v>
      </c>
      <c r="F229" s="17"/>
      <c r="G229" s="17"/>
      <c r="H229" s="17"/>
      <c r="I229" s="17"/>
      <c r="J229" s="17"/>
      <c r="K229" s="17"/>
      <c r="L229" s="17"/>
      <c r="M229" s="17"/>
      <c r="N229" s="17"/>
      <c r="O229" s="16"/>
      <c r="P229" s="17"/>
      <c r="Q229" s="17"/>
      <c r="R229" s="17"/>
      <c r="S229" s="17"/>
      <c r="T229" s="17"/>
      <c r="U229" s="17"/>
      <c r="V229" s="17"/>
      <c r="W229" s="17"/>
      <c r="X229" s="12"/>
      <c r="Y229" s="6"/>
    </row>
    <row r="230" spans="1:25" ht="12.75">
      <c r="A230" s="10">
        <v>2831</v>
      </c>
      <c r="B230" s="10" t="s">
        <v>376</v>
      </c>
      <c r="C230" s="10" t="s">
        <v>193</v>
      </c>
      <c r="D230" s="10" t="s">
        <v>191</v>
      </c>
      <c r="E230" s="11" t="s">
        <v>491</v>
      </c>
      <c r="F230" s="15">
        <f>SUM(G230,H230)</f>
        <v>0</v>
      </c>
      <c r="G230" s="15">
        <f>+'8'!H375</f>
        <v>0</v>
      </c>
      <c r="H230" s="15">
        <f>+'8'!I375</f>
        <v>0</v>
      </c>
      <c r="I230" s="15">
        <f>SUM(J230,K230)</f>
        <v>0</v>
      </c>
      <c r="J230" s="15">
        <f>+'8'!K375</f>
        <v>0</v>
      </c>
      <c r="K230" s="15">
        <f>+'8'!L375</f>
        <v>0</v>
      </c>
      <c r="L230" s="15">
        <f>SUM(M230,N230)</f>
        <v>0</v>
      </c>
      <c r="M230" s="15">
        <f>+'8'!N375</f>
        <v>0</v>
      </c>
      <c r="N230" s="15">
        <f>+'8'!O375</f>
        <v>0</v>
      </c>
      <c r="O230" s="16">
        <f t="shared" si="120"/>
        <v>0</v>
      </c>
      <c r="P230" s="15">
        <f>+'8'!Q375</f>
        <v>0</v>
      </c>
      <c r="Q230" s="15">
        <f>+'8'!R375</f>
        <v>0</v>
      </c>
      <c r="R230" s="15">
        <f>SUM(S230,T230)</f>
        <v>0</v>
      </c>
      <c r="S230" s="15">
        <f>+'8'!T375</f>
        <v>0</v>
      </c>
      <c r="T230" s="15">
        <f>+'8'!U375</f>
        <v>0</v>
      </c>
      <c r="U230" s="15">
        <f>SUM(V230,W230)</f>
        <v>0</v>
      </c>
      <c r="V230" s="15">
        <f>+'8'!W375</f>
        <v>0</v>
      </c>
      <c r="W230" s="15">
        <f>+'8'!X375</f>
        <v>0</v>
      </c>
      <c r="X230" s="12"/>
      <c r="Y230" s="6"/>
    </row>
    <row r="231" spans="1:25" ht="12.75">
      <c r="A231" s="10">
        <v>2832</v>
      </c>
      <c r="B231" s="10" t="s">
        <v>376</v>
      </c>
      <c r="C231" s="10" t="s">
        <v>193</v>
      </c>
      <c r="D231" s="10" t="s">
        <v>199</v>
      </c>
      <c r="E231" s="11" t="s">
        <v>492</v>
      </c>
      <c r="F231" s="15">
        <f>SUM(G231,H231)</f>
        <v>0</v>
      </c>
      <c r="G231" s="15">
        <f>+'8'!H376</f>
        <v>0</v>
      </c>
      <c r="H231" s="15">
        <f>+'8'!I376</f>
        <v>0</v>
      </c>
      <c r="I231" s="15">
        <f>SUM(J231,K231)</f>
        <v>0</v>
      </c>
      <c r="J231" s="15">
        <f>+'8'!K376</f>
        <v>0</v>
      </c>
      <c r="K231" s="15">
        <f>+'8'!L376</f>
        <v>0</v>
      </c>
      <c r="L231" s="15">
        <f>SUM(M231,N231)</f>
        <v>0</v>
      </c>
      <c r="M231" s="15">
        <f>+'8'!N376</f>
        <v>0</v>
      </c>
      <c r="N231" s="15">
        <f>+'8'!O376</f>
        <v>0</v>
      </c>
      <c r="O231" s="16">
        <f t="shared" si="120"/>
        <v>0</v>
      </c>
      <c r="P231" s="15">
        <f>+'8'!Q376</f>
        <v>0</v>
      </c>
      <c r="Q231" s="15">
        <f>+'8'!R376</f>
        <v>0</v>
      </c>
      <c r="R231" s="15">
        <f>SUM(S231,T231)</f>
        <v>0</v>
      </c>
      <c r="S231" s="15">
        <f>+'8'!T376</f>
        <v>0</v>
      </c>
      <c r="T231" s="15">
        <f>+'8'!U376</f>
        <v>0</v>
      </c>
      <c r="U231" s="15">
        <f>SUM(V231,W231)</f>
        <v>0</v>
      </c>
      <c r="V231" s="15">
        <f>+'8'!W376</f>
        <v>0</v>
      </c>
      <c r="W231" s="15">
        <f>+'8'!X376</f>
        <v>0</v>
      </c>
      <c r="X231" s="12"/>
      <c r="Y231" s="6"/>
    </row>
    <row r="232" spans="1:25" ht="12.75">
      <c r="A232" s="10">
        <v>2833</v>
      </c>
      <c r="B232" s="10" t="s">
        <v>376</v>
      </c>
      <c r="C232" s="10" t="s">
        <v>193</v>
      </c>
      <c r="D232" s="10" t="s">
        <v>193</v>
      </c>
      <c r="E232" s="11" t="s">
        <v>493</v>
      </c>
      <c r="F232" s="15">
        <f>SUM(G232,H232)</f>
        <v>0</v>
      </c>
      <c r="G232" s="15">
        <f>+'8'!H378</f>
        <v>0</v>
      </c>
      <c r="H232" s="15">
        <f>+'8'!I378</f>
        <v>0</v>
      </c>
      <c r="I232" s="15">
        <f>SUM(J232,K232)</f>
        <v>0</v>
      </c>
      <c r="J232" s="15">
        <f>+'8'!K378</f>
        <v>0</v>
      </c>
      <c r="K232" s="15">
        <f>+'8'!L378</f>
        <v>0</v>
      </c>
      <c r="L232" s="15">
        <f>SUM(M232,N232)</f>
        <v>0</v>
      </c>
      <c r="M232" s="15">
        <f>+'8'!N378</f>
        <v>0</v>
      </c>
      <c r="N232" s="15">
        <f>+'8'!O378</f>
        <v>0</v>
      </c>
      <c r="O232" s="16">
        <f t="shared" si="120"/>
        <v>0</v>
      </c>
      <c r="P232" s="15">
        <f>+'8'!Q378</f>
        <v>0</v>
      </c>
      <c r="Q232" s="15">
        <f>+'8'!R378</f>
        <v>0</v>
      </c>
      <c r="R232" s="15">
        <f>SUM(S232,T232)</f>
        <v>0</v>
      </c>
      <c r="S232" s="15">
        <f>+'8'!T378</f>
        <v>0</v>
      </c>
      <c r="T232" s="15">
        <f>+'8'!U378</f>
        <v>0</v>
      </c>
      <c r="U232" s="15">
        <f>SUM(V232,W232)</f>
        <v>0</v>
      </c>
      <c r="V232" s="15">
        <f>+'8'!W378</f>
        <v>0</v>
      </c>
      <c r="W232" s="15">
        <f>+'8'!X378</f>
        <v>0</v>
      </c>
      <c r="X232" s="12"/>
      <c r="Y232" s="6"/>
    </row>
    <row r="233" spans="1:25" ht="12.75">
      <c r="A233" s="10">
        <v>2840</v>
      </c>
      <c r="B233" s="10" t="s">
        <v>376</v>
      </c>
      <c r="C233" s="10" t="s">
        <v>205</v>
      </c>
      <c r="D233" s="10" t="s">
        <v>190</v>
      </c>
      <c r="E233" s="11" t="s">
        <v>494</v>
      </c>
      <c r="F233" s="15">
        <f t="shared" ref="F233:N233" si="139">SUM(F235:F237)</f>
        <v>10785.485000000001</v>
      </c>
      <c r="G233" s="15">
        <f t="shared" si="139"/>
        <v>10785.485000000001</v>
      </c>
      <c r="H233" s="15">
        <f t="shared" si="139"/>
        <v>0</v>
      </c>
      <c r="I233" s="15">
        <f t="shared" si="139"/>
        <v>21200</v>
      </c>
      <c r="J233" s="15">
        <f t="shared" si="139"/>
        <v>21200</v>
      </c>
      <c r="K233" s="15">
        <f t="shared" si="139"/>
        <v>0</v>
      </c>
      <c r="L233" s="15">
        <f t="shared" si="139"/>
        <v>21200</v>
      </c>
      <c r="M233" s="15">
        <f t="shared" si="139"/>
        <v>21200</v>
      </c>
      <c r="N233" s="15">
        <f t="shared" si="139"/>
        <v>0</v>
      </c>
      <c r="O233" s="16">
        <f t="shared" si="120"/>
        <v>0</v>
      </c>
      <c r="P233" s="15">
        <f>SUM(P235:P237)</f>
        <v>0</v>
      </c>
      <c r="Q233" s="15">
        <f>SUM(Q235:Q237)</f>
        <v>0</v>
      </c>
      <c r="R233" s="15">
        <f t="shared" ref="R233:W233" si="140">SUM(R235:R237)</f>
        <v>21200</v>
      </c>
      <c r="S233" s="15">
        <f t="shared" si="140"/>
        <v>21200</v>
      </c>
      <c r="T233" s="15">
        <f t="shared" si="140"/>
        <v>0</v>
      </c>
      <c r="U233" s="15">
        <f t="shared" si="140"/>
        <v>21200</v>
      </c>
      <c r="V233" s="15">
        <f t="shared" si="140"/>
        <v>21200</v>
      </c>
      <c r="W233" s="15">
        <f t="shared" si="140"/>
        <v>0</v>
      </c>
      <c r="X233" s="12"/>
      <c r="Y233" s="6"/>
    </row>
    <row r="234" spans="1:25" ht="12.75">
      <c r="A234" s="10"/>
      <c r="B234" s="10"/>
      <c r="C234" s="10"/>
      <c r="D234" s="10"/>
      <c r="E234" s="11" t="s">
        <v>346</v>
      </c>
      <c r="F234" s="17"/>
      <c r="G234" s="17"/>
      <c r="H234" s="17"/>
      <c r="I234" s="17"/>
      <c r="J234" s="17"/>
      <c r="K234" s="17"/>
      <c r="L234" s="17"/>
      <c r="M234" s="17"/>
      <c r="N234" s="17"/>
      <c r="O234" s="16"/>
      <c r="P234" s="17"/>
      <c r="Q234" s="17"/>
      <c r="R234" s="17"/>
      <c r="S234" s="17"/>
      <c r="T234" s="17"/>
      <c r="U234" s="17"/>
      <c r="V234" s="17"/>
      <c r="W234" s="17"/>
      <c r="X234" s="12"/>
      <c r="Y234" s="6"/>
    </row>
    <row r="235" spans="1:25" ht="12.75">
      <c r="A235" s="10">
        <v>2841</v>
      </c>
      <c r="B235" s="10" t="s">
        <v>376</v>
      </c>
      <c r="C235" s="10" t="s">
        <v>205</v>
      </c>
      <c r="D235" s="10" t="s">
        <v>191</v>
      </c>
      <c r="E235" s="11" t="s">
        <v>495</v>
      </c>
      <c r="F235" s="15">
        <f>SUM(G235,H235)</f>
        <v>0</v>
      </c>
      <c r="G235" s="15">
        <f>+'8'!H381</f>
        <v>0</v>
      </c>
      <c r="H235" s="15">
        <f>+'8'!I381</f>
        <v>0</v>
      </c>
      <c r="I235" s="15">
        <f>SUM(J235,K235)</f>
        <v>0</v>
      </c>
      <c r="J235" s="15">
        <f>+'8'!K381</f>
        <v>0</v>
      </c>
      <c r="K235" s="15">
        <f>+'8'!L381</f>
        <v>0</v>
      </c>
      <c r="L235" s="15">
        <f>SUM(M235,N235)</f>
        <v>0</v>
      </c>
      <c r="M235" s="15">
        <f>+'8'!N381</f>
        <v>0</v>
      </c>
      <c r="N235" s="15">
        <f>+'8'!O381</f>
        <v>0</v>
      </c>
      <c r="O235" s="16">
        <f t="shared" si="120"/>
        <v>0</v>
      </c>
      <c r="P235" s="15">
        <f>+'8'!Q381</f>
        <v>0</v>
      </c>
      <c r="Q235" s="15">
        <f>+'8'!R381</f>
        <v>0</v>
      </c>
      <c r="R235" s="15">
        <f>SUM(S235,T235)</f>
        <v>0</v>
      </c>
      <c r="S235" s="15">
        <f>+'8'!T381</f>
        <v>0</v>
      </c>
      <c r="T235" s="15">
        <f>+'8'!U381</f>
        <v>0</v>
      </c>
      <c r="U235" s="15">
        <f>SUM(V235,W235)</f>
        <v>0</v>
      </c>
      <c r="V235" s="15">
        <f>+'8'!W381</f>
        <v>0</v>
      </c>
      <c r="W235" s="15">
        <f>+'8'!X381</f>
        <v>0</v>
      </c>
      <c r="X235" s="12"/>
      <c r="Y235" s="6"/>
    </row>
    <row r="236" spans="1:25" ht="25.5">
      <c r="A236" s="10">
        <v>2842</v>
      </c>
      <c r="B236" s="10" t="s">
        <v>376</v>
      </c>
      <c r="C236" s="10" t="s">
        <v>205</v>
      </c>
      <c r="D236" s="10" t="s">
        <v>199</v>
      </c>
      <c r="E236" s="11" t="s">
        <v>496</v>
      </c>
      <c r="F236" s="15">
        <f>SUM(G236,H236)</f>
        <v>10785.485000000001</v>
      </c>
      <c r="G236" s="15">
        <f>+'8'!H382</f>
        <v>10785.485000000001</v>
      </c>
      <c r="H236" s="15">
        <f>+'8'!I382</f>
        <v>0</v>
      </c>
      <c r="I236" s="15">
        <f>SUM(J236,K236)</f>
        <v>21200</v>
      </c>
      <c r="J236" s="15">
        <f>+'8'!K382</f>
        <v>21200</v>
      </c>
      <c r="K236" s="15">
        <f>+'8'!L382</f>
        <v>0</v>
      </c>
      <c r="L236" s="15">
        <f>SUM(M236,N236)</f>
        <v>21200</v>
      </c>
      <c r="M236" s="15">
        <f>+'8'!N382</f>
        <v>21200</v>
      </c>
      <c r="N236" s="15">
        <f>+'8'!O382</f>
        <v>0</v>
      </c>
      <c r="O236" s="16">
        <f t="shared" si="120"/>
        <v>0</v>
      </c>
      <c r="P236" s="15">
        <f>+'8'!Q382</f>
        <v>0</v>
      </c>
      <c r="Q236" s="15">
        <f>+'8'!R382</f>
        <v>0</v>
      </c>
      <c r="R236" s="15">
        <f>SUM(S236,T236)</f>
        <v>21200</v>
      </c>
      <c r="S236" s="15">
        <f>+'8'!T382</f>
        <v>21200</v>
      </c>
      <c r="T236" s="15">
        <f>+'8'!U382</f>
        <v>0</v>
      </c>
      <c r="U236" s="15">
        <f>SUM(V236,W236)</f>
        <v>21200</v>
      </c>
      <c r="V236" s="15">
        <f>+'8'!W382</f>
        <v>21200</v>
      </c>
      <c r="W236" s="15">
        <f>+'8'!X382</f>
        <v>0</v>
      </c>
      <c r="X236" s="12"/>
      <c r="Y236" s="6"/>
    </row>
    <row r="237" spans="1:25" ht="12.75">
      <c r="A237" s="10">
        <v>2843</v>
      </c>
      <c r="B237" s="10" t="s">
        <v>376</v>
      </c>
      <c r="C237" s="10" t="s">
        <v>205</v>
      </c>
      <c r="D237" s="10" t="s">
        <v>193</v>
      </c>
      <c r="E237" s="11" t="s">
        <v>494</v>
      </c>
      <c r="F237" s="15">
        <f>SUM(G237,H237)</f>
        <v>0</v>
      </c>
      <c r="G237" s="15">
        <f>+'8'!H384</f>
        <v>0</v>
      </c>
      <c r="H237" s="15">
        <f>+'8'!I384</f>
        <v>0</v>
      </c>
      <c r="I237" s="15">
        <f>SUM(J237,K237)</f>
        <v>0</v>
      </c>
      <c r="J237" s="15">
        <f>+'8'!K384</f>
        <v>0</v>
      </c>
      <c r="K237" s="15">
        <f>+'8'!L384</f>
        <v>0</v>
      </c>
      <c r="L237" s="15">
        <f>SUM(M237,N237)</f>
        <v>0</v>
      </c>
      <c r="M237" s="15">
        <f>+'8'!N384</f>
        <v>0</v>
      </c>
      <c r="N237" s="15">
        <f>+'8'!O384</f>
        <v>0</v>
      </c>
      <c r="O237" s="16">
        <f t="shared" si="120"/>
        <v>0</v>
      </c>
      <c r="P237" s="15">
        <f>+'8'!Q384</f>
        <v>0</v>
      </c>
      <c r="Q237" s="15">
        <f>+'8'!R384</f>
        <v>0</v>
      </c>
      <c r="R237" s="15">
        <f>SUM(S237,T237)</f>
        <v>0</v>
      </c>
      <c r="S237" s="15">
        <f>+'8'!T384</f>
        <v>0</v>
      </c>
      <c r="T237" s="15">
        <f>+'8'!U384</f>
        <v>0</v>
      </c>
      <c r="U237" s="15">
        <f>SUM(V237,W237)</f>
        <v>0</v>
      </c>
      <c r="V237" s="15">
        <f>+'8'!W384</f>
        <v>0</v>
      </c>
      <c r="W237" s="15">
        <f>+'8'!X384</f>
        <v>0</v>
      </c>
      <c r="X237" s="12"/>
      <c r="Y237" s="6"/>
    </row>
    <row r="238" spans="1:25" ht="25.5">
      <c r="A238" s="10">
        <v>2850</v>
      </c>
      <c r="B238" s="10" t="s">
        <v>376</v>
      </c>
      <c r="C238" s="10" t="s">
        <v>195</v>
      </c>
      <c r="D238" s="10" t="s">
        <v>190</v>
      </c>
      <c r="E238" s="11" t="s">
        <v>497</v>
      </c>
      <c r="F238" s="15">
        <f t="shared" ref="F238:N238" si="141">SUM(F240)</f>
        <v>0</v>
      </c>
      <c r="G238" s="15">
        <f t="shared" si="141"/>
        <v>0</v>
      </c>
      <c r="H238" s="15">
        <f t="shared" si="141"/>
        <v>0</v>
      </c>
      <c r="I238" s="15">
        <f t="shared" si="141"/>
        <v>0</v>
      </c>
      <c r="J238" s="15">
        <f t="shared" si="141"/>
        <v>0</v>
      </c>
      <c r="K238" s="15">
        <f t="shared" si="141"/>
        <v>0</v>
      </c>
      <c r="L238" s="15">
        <f t="shared" si="141"/>
        <v>0</v>
      </c>
      <c r="M238" s="15">
        <f t="shared" si="141"/>
        <v>0</v>
      </c>
      <c r="N238" s="15">
        <f t="shared" si="141"/>
        <v>0</v>
      </c>
      <c r="O238" s="16">
        <f t="shared" si="120"/>
        <v>0</v>
      </c>
      <c r="P238" s="15">
        <f>SUM(P240)</f>
        <v>0</v>
      </c>
      <c r="Q238" s="15">
        <f>SUM(Q240)</f>
        <v>0</v>
      </c>
      <c r="R238" s="15">
        <f t="shared" ref="R238:W238" si="142">SUM(R240)</f>
        <v>0</v>
      </c>
      <c r="S238" s="15">
        <f t="shared" si="142"/>
        <v>0</v>
      </c>
      <c r="T238" s="15">
        <f t="shared" si="142"/>
        <v>0</v>
      </c>
      <c r="U238" s="15">
        <f t="shared" si="142"/>
        <v>0</v>
      </c>
      <c r="V238" s="15">
        <f t="shared" si="142"/>
        <v>0</v>
      </c>
      <c r="W238" s="15">
        <f t="shared" si="142"/>
        <v>0</v>
      </c>
      <c r="X238" s="12"/>
      <c r="Y238" s="6"/>
    </row>
    <row r="239" spans="1:25" ht="12.75">
      <c r="A239" s="10"/>
      <c r="B239" s="10"/>
      <c r="C239" s="10"/>
      <c r="D239" s="10"/>
      <c r="E239" s="11" t="s">
        <v>346</v>
      </c>
      <c r="F239" s="17"/>
      <c r="G239" s="17"/>
      <c r="H239" s="17"/>
      <c r="I239" s="17"/>
      <c r="J239" s="17"/>
      <c r="K239" s="17"/>
      <c r="L239" s="17"/>
      <c r="M239" s="17"/>
      <c r="N239" s="17"/>
      <c r="O239" s="16"/>
      <c r="P239" s="17"/>
      <c r="Q239" s="17"/>
      <c r="R239" s="17"/>
      <c r="S239" s="17"/>
      <c r="T239" s="17"/>
      <c r="U239" s="17"/>
      <c r="V239" s="17"/>
      <c r="W239" s="17"/>
      <c r="X239" s="12"/>
      <c r="Y239" s="6"/>
    </row>
    <row r="240" spans="1:25" ht="25.5">
      <c r="A240" s="10">
        <v>2851</v>
      </c>
      <c r="B240" s="10" t="s">
        <v>376</v>
      </c>
      <c r="C240" s="10" t="s">
        <v>195</v>
      </c>
      <c r="D240" s="10" t="s">
        <v>191</v>
      </c>
      <c r="E240" s="11" t="s">
        <v>497</v>
      </c>
      <c r="F240" s="15">
        <f>SUM(G240,H240)</f>
        <v>0</v>
      </c>
      <c r="G240" s="15">
        <f>+'8'!H387</f>
        <v>0</v>
      </c>
      <c r="H240" s="15">
        <f>+'8'!I387</f>
        <v>0</v>
      </c>
      <c r="I240" s="15">
        <f>SUM(J240,K240)</f>
        <v>0</v>
      </c>
      <c r="J240" s="15">
        <f>+'8'!K387</f>
        <v>0</v>
      </c>
      <c r="K240" s="15">
        <f>+'8'!L387</f>
        <v>0</v>
      </c>
      <c r="L240" s="15">
        <f>SUM(M240,N240)</f>
        <v>0</v>
      </c>
      <c r="M240" s="15">
        <f>+'8'!N387</f>
        <v>0</v>
      </c>
      <c r="N240" s="15">
        <f>+'8'!O387</f>
        <v>0</v>
      </c>
      <c r="O240" s="16">
        <f t="shared" si="120"/>
        <v>0</v>
      </c>
      <c r="P240" s="15">
        <f>+'8'!Q387</f>
        <v>0</v>
      </c>
      <c r="Q240" s="15">
        <f>+'8'!R387</f>
        <v>0</v>
      </c>
      <c r="R240" s="15">
        <f>SUM(S240,T240)</f>
        <v>0</v>
      </c>
      <c r="S240" s="15">
        <f>+'8'!T387</f>
        <v>0</v>
      </c>
      <c r="T240" s="15">
        <f>+'8'!U387</f>
        <v>0</v>
      </c>
      <c r="U240" s="15">
        <f>SUM(V240,W240)</f>
        <v>0</v>
      </c>
      <c r="V240" s="15">
        <f>+'8'!W387</f>
        <v>0</v>
      </c>
      <c r="W240" s="15">
        <f>+'8'!X387</f>
        <v>0</v>
      </c>
      <c r="X240" s="12"/>
      <c r="Y240" s="6"/>
    </row>
    <row r="241" spans="1:25" ht="12.75">
      <c r="A241" s="10">
        <v>2860</v>
      </c>
      <c r="B241" s="10" t="s">
        <v>376</v>
      </c>
      <c r="C241" s="10" t="s">
        <v>196</v>
      </c>
      <c r="D241" s="10" t="s">
        <v>190</v>
      </c>
      <c r="E241" s="11" t="s">
        <v>498</v>
      </c>
      <c r="F241" s="15">
        <f t="shared" ref="F241:N241" si="143">SUM(F243)</f>
        <v>21742.13</v>
      </c>
      <c r="G241" s="15">
        <f t="shared" si="143"/>
        <v>21742.13</v>
      </c>
      <c r="H241" s="15">
        <f t="shared" si="143"/>
        <v>0</v>
      </c>
      <c r="I241" s="15">
        <f t="shared" si="143"/>
        <v>30814.6</v>
      </c>
      <c r="J241" s="15">
        <f t="shared" si="143"/>
        <v>30814.6</v>
      </c>
      <c r="K241" s="15">
        <f t="shared" si="143"/>
        <v>0</v>
      </c>
      <c r="L241" s="15">
        <f t="shared" si="143"/>
        <v>30814.6</v>
      </c>
      <c r="M241" s="15">
        <f t="shared" si="143"/>
        <v>30814.6</v>
      </c>
      <c r="N241" s="15">
        <f t="shared" si="143"/>
        <v>0</v>
      </c>
      <c r="O241" s="16">
        <f t="shared" si="120"/>
        <v>0</v>
      </c>
      <c r="P241" s="15">
        <f>SUM(P243)</f>
        <v>0</v>
      </c>
      <c r="Q241" s="15">
        <f>SUM(Q243)</f>
        <v>0</v>
      </c>
      <c r="R241" s="15">
        <f t="shared" ref="R241:W241" si="144">SUM(R243)</f>
        <v>30814.6</v>
      </c>
      <c r="S241" s="15">
        <f t="shared" si="144"/>
        <v>30814.6</v>
      </c>
      <c r="T241" s="15">
        <f t="shared" si="144"/>
        <v>0</v>
      </c>
      <c r="U241" s="15">
        <f t="shared" si="144"/>
        <v>30814.6</v>
      </c>
      <c r="V241" s="15">
        <f t="shared" si="144"/>
        <v>30814.6</v>
      </c>
      <c r="W241" s="15">
        <f t="shared" si="144"/>
        <v>0</v>
      </c>
      <c r="X241" s="12"/>
      <c r="Y241" s="6"/>
    </row>
    <row r="242" spans="1:25" ht="12.75">
      <c r="A242" s="10"/>
      <c r="B242" s="10"/>
      <c r="C242" s="10"/>
      <c r="D242" s="10"/>
      <c r="E242" s="11" t="s">
        <v>346</v>
      </c>
      <c r="F242" s="17"/>
      <c r="G242" s="17"/>
      <c r="H242" s="17"/>
      <c r="I242" s="17"/>
      <c r="J242" s="17"/>
      <c r="K242" s="17"/>
      <c r="L242" s="17"/>
      <c r="M242" s="17"/>
      <c r="N242" s="17"/>
      <c r="O242" s="16"/>
      <c r="P242" s="17"/>
      <c r="Q242" s="17"/>
      <c r="R242" s="17"/>
      <c r="S242" s="17"/>
      <c r="T242" s="17"/>
      <c r="U242" s="17"/>
      <c r="V242" s="17"/>
      <c r="W242" s="17"/>
      <c r="X242" s="12"/>
      <c r="Y242" s="6"/>
    </row>
    <row r="243" spans="1:25" ht="12.75">
      <c r="A243" s="10">
        <v>2861</v>
      </c>
      <c r="B243" s="10" t="s">
        <v>376</v>
      </c>
      <c r="C243" s="10" t="s">
        <v>196</v>
      </c>
      <c r="D243" s="10" t="s">
        <v>191</v>
      </c>
      <c r="E243" s="11" t="s">
        <v>498</v>
      </c>
      <c r="F243" s="15">
        <f>SUM(G243,H243)</f>
        <v>21742.13</v>
      </c>
      <c r="G243" s="15">
        <f>+'8'!H390</f>
        <v>21742.13</v>
      </c>
      <c r="H243" s="15">
        <f>+'8'!I390</f>
        <v>0</v>
      </c>
      <c r="I243" s="15">
        <f>SUM(J243,K243)</f>
        <v>30814.6</v>
      </c>
      <c r="J243" s="15">
        <f>+'8'!K390</f>
        <v>30814.6</v>
      </c>
      <c r="K243" s="15">
        <f>+'8'!L390</f>
        <v>0</v>
      </c>
      <c r="L243" s="15">
        <f>SUM(M243,N243)</f>
        <v>30814.6</v>
      </c>
      <c r="M243" s="15">
        <f>+'8'!N390</f>
        <v>30814.6</v>
      </c>
      <c r="N243" s="15">
        <f>+'8'!O390</f>
        <v>0</v>
      </c>
      <c r="O243" s="16">
        <f t="shared" si="120"/>
        <v>0</v>
      </c>
      <c r="P243" s="15">
        <f>+'8'!Q390</f>
        <v>0</v>
      </c>
      <c r="Q243" s="15">
        <f>+'8'!R390</f>
        <v>0</v>
      </c>
      <c r="R243" s="15">
        <f>SUM(S243,T243)</f>
        <v>30814.6</v>
      </c>
      <c r="S243" s="15">
        <f>+'8'!T390</f>
        <v>30814.6</v>
      </c>
      <c r="T243" s="15">
        <f>+'8'!U390</f>
        <v>0</v>
      </c>
      <c r="U243" s="15">
        <f>SUM(V243,W243)</f>
        <v>30814.6</v>
      </c>
      <c r="V243" s="15">
        <f>+'8'!W390</f>
        <v>30814.6</v>
      </c>
      <c r="W243" s="15">
        <f>+'8'!X390</f>
        <v>0</v>
      </c>
      <c r="X243" s="12"/>
      <c r="Y243" s="6"/>
    </row>
    <row r="244" spans="1:25" ht="38.25">
      <c r="A244" s="10">
        <v>2900</v>
      </c>
      <c r="B244" s="10" t="s">
        <v>211</v>
      </c>
      <c r="C244" s="10" t="s">
        <v>190</v>
      </c>
      <c r="D244" s="10" t="s">
        <v>190</v>
      </c>
      <c r="E244" s="11" t="s">
        <v>499</v>
      </c>
      <c r="F244" s="15">
        <f t="shared" ref="F244:N244" si="145">SUM(F246,F250,F254,F258,F262,F266,F269,F272)</f>
        <v>730942.27099999995</v>
      </c>
      <c r="G244" s="15">
        <f t="shared" si="145"/>
        <v>730942.27099999995</v>
      </c>
      <c r="H244" s="15">
        <f t="shared" si="145"/>
        <v>0</v>
      </c>
      <c r="I244" s="15">
        <f t="shared" si="145"/>
        <v>826161.88399999996</v>
      </c>
      <c r="J244" s="15">
        <f t="shared" si="145"/>
        <v>826161.88399999996</v>
      </c>
      <c r="K244" s="15">
        <f t="shared" si="145"/>
        <v>0</v>
      </c>
      <c r="L244" s="15">
        <f t="shared" si="145"/>
        <v>826161.88399999996</v>
      </c>
      <c r="M244" s="15">
        <f t="shared" si="145"/>
        <v>826161.88399999996</v>
      </c>
      <c r="N244" s="15">
        <f t="shared" si="145"/>
        <v>0</v>
      </c>
      <c r="O244" s="16">
        <f t="shared" si="120"/>
        <v>0</v>
      </c>
      <c r="P244" s="15">
        <f>SUM(P246,P250,P254,P258,P262,P266,P269,P272)</f>
        <v>0</v>
      </c>
      <c r="Q244" s="15">
        <f>SUM(Q246,Q250,Q254,Q258,Q262,Q266,Q269,Q272)</f>
        <v>0</v>
      </c>
      <c r="R244" s="15">
        <f t="shared" ref="R244:W244" si="146">SUM(R246,R250,R254,R258,R262,R266,R269,R272)</f>
        <v>840190.31500000006</v>
      </c>
      <c r="S244" s="15">
        <f t="shared" si="146"/>
        <v>840190.31500000006</v>
      </c>
      <c r="T244" s="15">
        <f t="shared" si="146"/>
        <v>0</v>
      </c>
      <c r="U244" s="15">
        <f t="shared" si="146"/>
        <v>864563.07575000008</v>
      </c>
      <c r="V244" s="15">
        <f t="shared" si="146"/>
        <v>864563.07575000008</v>
      </c>
      <c r="W244" s="15">
        <f t="shared" si="146"/>
        <v>0</v>
      </c>
      <c r="X244" s="12"/>
      <c r="Y244" s="6"/>
    </row>
    <row r="245" spans="1:25" ht="12.75">
      <c r="A245" s="10"/>
      <c r="B245" s="10"/>
      <c r="C245" s="10"/>
      <c r="D245" s="10"/>
      <c r="E245" s="11" t="s">
        <v>346</v>
      </c>
      <c r="F245" s="17"/>
      <c r="G245" s="17"/>
      <c r="H245" s="17"/>
      <c r="I245" s="17"/>
      <c r="J245" s="17"/>
      <c r="K245" s="17"/>
      <c r="L245" s="17"/>
      <c r="M245" s="17"/>
      <c r="N245" s="17"/>
      <c r="O245" s="16"/>
      <c r="P245" s="17"/>
      <c r="Q245" s="17"/>
      <c r="R245" s="17"/>
      <c r="S245" s="17"/>
      <c r="T245" s="17"/>
      <c r="U245" s="17"/>
      <c r="V245" s="17"/>
      <c r="W245" s="17"/>
      <c r="X245" s="12"/>
      <c r="Y245" s="6"/>
    </row>
    <row r="246" spans="1:25" ht="12.75">
      <c r="A246" s="10">
        <v>2910</v>
      </c>
      <c r="B246" s="10" t="s">
        <v>211</v>
      </c>
      <c r="C246" s="10" t="s">
        <v>191</v>
      </c>
      <c r="D246" s="10" t="s">
        <v>190</v>
      </c>
      <c r="E246" s="11" t="s">
        <v>500</v>
      </c>
      <c r="F246" s="15">
        <f t="shared" ref="F246:N246" si="147">SUM(F248:F249)</f>
        <v>685711.929</v>
      </c>
      <c r="G246" s="15">
        <f t="shared" si="147"/>
        <v>685711.929</v>
      </c>
      <c r="H246" s="15">
        <f t="shared" si="147"/>
        <v>0</v>
      </c>
      <c r="I246" s="15">
        <f t="shared" si="147"/>
        <v>779947.18400000001</v>
      </c>
      <c r="J246" s="15">
        <f t="shared" si="147"/>
        <v>779947.18400000001</v>
      </c>
      <c r="K246" s="15">
        <f t="shared" si="147"/>
        <v>0</v>
      </c>
      <c r="L246" s="15">
        <f t="shared" si="147"/>
        <v>779947.18400000001</v>
      </c>
      <c r="M246" s="15">
        <f t="shared" si="147"/>
        <v>779947.18400000001</v>
      </c>
      <c r="N246" s="15">
        <f t="shared" si="147"/>
        <v>0</v>
      </c>
      <c r="O246" s="16">
        <f t="shared" si="120"/>
        <v>0</v>
      </c>
      <c r="P246" s="15">
        <f>SUM(P248:P249)</f>
        <v>0</v>
      </c>
      <c r="Q246" s="15">
        <f>SUM(Q248:Q249)</f>
        <v>0</v>
      </c>
      <c r="R246" s="15">
        <f t="shared" ref="R246:W246" si="148">SUM(R248:R249)</f>
        <v>791583.18400000001</v>
      </c>
      <c r="S246" s="15">
        <f t="shared" si="148"/>
        <v>791583.18400000001</v>
      </c>
      <c r="T246" s="15">
        <f t="shared" si="148"/>
        <v>0</v>
      </c>
      <c r="U246" s="15">
        <f t="shared" si="148"/>
        <v>809211.07575000008</v>
      </c>
      <c r="V246" s="15">
        <f t="shared" si="148"/>
        <v>809211.07575000008</v>
      </c>
      <c r="W246" s="15">
        <f t="shared" si="148"/>
        <v>0</v>
      </c>
      <c r="X246" s="12"/>
      <c r="Y246" s="6"/>
    </row>
    <row r="247" spans="1:25" ht="12.75">
      <c r="A247" s="10"/>
      <c r="B247" s="10"/>
      <c r="C247" s="10"/>
      <c r="D247" s="10"/>
      <c r="E247" s="11" t="s">
        <v>346</v>
      </c>
      <c r="F247" s="17"/>
      <c r="G247" s="17"/>
      <c r="H247" s="17"/>
      <c r="I247" s="17"/>
      <c r="J247" s="17"/>
      <c r="K247" s="17"/>
      <c r="L247" s="17"/>
      <c r="M247" s="17"/>
      <c r="N247" s="17"/>
      <c r="O247" s="16"/>
      <c r="P247" s="17"/>
      <c r="Q247" s="17"/>
      <c r="R247" s="17"/>
      <c r="S247" s="17"/>
      <c r="T247" s="17"/>
      <c r="U247" s="17"/>
      <c r="V247" s="17"/>
      <c r="W247" s="17"/>
      <c r="X247" s="12"/>
      <c r="Y247" s="6"/>
    </row>
    <row r="248" spans="1:25" ht="12.75">
      <c r="A248" s="10">
        <v>2911</v>
      </c>
      <c r="B248" s="10" t="s">
        <v>211</v>
      </c>
      <c r="C248" s="10" t="s">
        <v>191</v>
      </c>
      <c r="D248" s="10" t="s">
        <v>191</v>
      </c>
      <c r="E248" s="11" t="s">
        <v>501</v>
      </c>
      <c r="F248" s="15">
        <f>SUM(G248,H248)</f>
        <v>685711.929</v>
      </c>
      <c r="G248" s="15">
        <f>+'8'!H396</f>
        <v>685711.929</v>
      </c>
      <c r="H248" s="15">
        <f>+'8'!I396</f>
        <v>0</v>
      </c>
      <c r="I248" s="15">
        <f>SUM(J248,K248)</f>
        <v>779947.18400000001</v>
      </c>
      <c r="J248" s="15">
        <f>+'8'!K396</f>
        <v>779947.18400000001</v>
      </c>
      <c r="K248" s="15">
        <f>+'8'!L396</f>
        <v>0</v>
      </c>
      <c r="L248" s="15">
        <f>SUM(M248,N248)</f>
        <v>779947.18400000001</v>
      </c>
      <c r="M248" s="15">
        <f>+'8'!N396</f>
        <v>779947.18400000001</v>
      </c>
      <c r="N248" s="15">
        <f>+'8'!O396</f>
        <v>0</v>
      </c>
      <c r="O248" s="16">
        <f t="shared" si="120"/>
        <v>0</v>
      </c>
      <c r="P248" s="15">
        <f>+'8'!Q396</f>
        <v>0</v>
      </c>
      <c r="Q248" s="15">
        <f>+'8'!R396</f>
        <v>0</v>
      </c>
      <c r="R248" s="15">
        <f>SUM(S248,T248)</f>
        <v>791583.18400000001</v>
      </c>
      <c r="S248" s="15">
        <f>+'8'!T396</f>
        <v>791583.18400000001</v>
      </c>
      <c r="T248" s="15">
        <f>+'8'!U396</f>
        <v>0</v>
      </c>
      <c r="U248" s="15">
        <f>SUM(V248,W248)</f>
        <v>809211.07575000008</v>
      </c>
      <c r="V248" s="15">
        <f>+'8'!W396</f>
        <v>809211.07575000008</v>
      </c>
      <c r="W248" s="15">
        <f>+'8'!X396</f>
        <v>0</v>
      </c>
      <c r="X248" s="12"/>
      <c r="Y248" s="6"/>
    </row>
    <row r="249" spans="1:25" ht="12.75">
      <c r="A249" s="10">
        <v>2912</v>
      </c>
      <c r="B249" s="10" t="s">
        <v>211</v>
      </c>
      <c r="C249" s="10" t="s">
        <v>191</v>
      </c>
      <c r="D249" s="10" t="s">
        <v>199</v>
      </c>
      <c r="E249" s="11" t="s">
        <v>502</v>
      </c>
      <c r="F249" s="15">
        <f>SUM(G249,H249)</f>
        <v>0</v>
      </c>
      <c r="G249" s="15">
        <f>+'8'!H402</f>
        <v>0</v>
      </c>
      <c r="H249" s="15">
        <f>+'8'!I402</f>
        <v>0</v>
      </c>
      <c r="I249" s="15">
        <f>SUM(J249,K249)</f>
        <v>0</v>
      </c>
      <c r="J249" s="15">
        <f>+'8'!K402</f>
        <v>0</v>
      </c>
      <c r="K249" s="15">
        <f>+'8'!L402</f>
        <v>0</v>
      </c>
      <c r="L249" s="15">
        <f>SUM(M249,N249)</f>
        <v>0</v>
      </c>
      <c r="M249" s="15">
        <f>+'8'!N402</f>
        <v>0</v>
      </c>
      <c r="N249" s="15">
        <f>+'8'!O402</f>
        <v>0</v>
      </c>
      <c r="O249" s="16">
        <f t="shared" si="120"/>
        <v>0</v>
      </c>
      <c r="P249" s="15">
        <f>+'8'!Q402</f>
        <v>0</v>
      </c>
      <c r="Q249" s="15">
        <f>+'8'!R402</f>
        <v>0</v>
      </c>
      <c r="R249" s="15">
        <f>SUM(S249,T249)</f>
        <v>0</v>
      </c>
      <c r="S249" s="15">
        <f>+'8'!T402</f>
        <v>0</v>
      </c>
      <c r="T249" s="15">
        <f>+'8'!U402</f>
        <v>0</v>
      </c>
      <c r="U249" s="15">
        <f>SUM(V249,W249)</f>
        <v>0</v>
      </c>
      <c r="V249" s="15">
        <f>+'8'!W402</f>
        <v>0</v>
      </c>
      <c r="W249" s="15">
        <f>+'8'!X402</f>
        <v>0</v>
      </c>
      <c r="X249" s="12"/>
      <c r="Y249" s="6"/>
    </row>
    <row r="250" spans="1:25" ht="12.75">
      <c r="A250" s="10">
        <v>2920</v>
      </c>
      <c r="B250" s="10" t="s">
        <v>211</v>
      </c>
      <c r="C250" s="10" t="s">
        <v>199</v>
      </c>
      <c r="D250" s="10" t="s">
        <v>190</v>
      </c>
      <c r="E250" s="11" t="s">
        <v>503</v>
      </c>
      <c r="F250" s="15">
        <f t="shared" ref="F250:N250" si="149">SUM(F252:F253)</f>
        <v>0</v>
      </c>
      <c r="G250" s="15">
        <f t="shared" si="149"/>
        <v>0</v>
      </c>
      <c r="H250" s="15">
        <f t="shared" si="149"/>
        <v>0</v>
      </c>
      <c r="I250" s="15">
        <f t="shared" si="149"/>
        <v>0</v>
      </c>
      <c r="J250" s="15">
        <f t="shared" si="149"/>
        <v>0</v>
      </c>
      <c r="K250" s="15">
        <f t="shared" si="149"/>
        <v>0</v>
      </c>
      <c r="L250" s="15">
        <f t="shared" si="149"/>
        <v>0</v>
      </c>
      <c r="M250" s="15">
        <f t="shared" si="149"/>
        <v>0</v>
      </c>
      <c r="N250" s="15">
        <f t="shared" si="149"/>
        <v>0</v>
      </c>
      <c r="O250" s="16">
        <f t="shared" si="120"/>
        <v>0</v>
      </c>
      <c r="P250" s="15">
        <f>SUM(P252:P253)</f>
        <v>0</v>
      </c>
      <c r="Q250" s="15">
        <f>SUM(Q252:Q253)</f>
        <v>0</v>
      </c>
      <c r="R250" s="15">
        <f t="shared" ref="R250:W250" si="150">SUM(R252:R253)</f>
        <v>0</v>
      </c>
      <c r="S250" s="15">
        <f t="shared" si="150"/>
        <v>0</v>
      </c>
      <c r="T250" s="15">
        <f t="shared" si="150"/>
        <v>0</v>
      </c>
      <c r="U250" s="15">
        <f t="shared" si="150"/>
        <v>0</v>
      </c>
      <c r="V250" s="15">
        <f t="shared" si="150"/>
        <v>0</v>
      </c>
      <c r="W250" s="15">
        <f t="shared" si="150"/>
        <v>0</v>
      </c>
      <c r="X250" s="12"/>
      <c r="Y250" s="6"/>
    </row>
    <row r="251" spans="1:25" ht="12.75">
      <c r="A251" s="10"/>
      <c r="B251" s="10"/>
      <c r="C251" s="10"/>
      <c r="D251" s="10"/>
      <c r="E251" s="11" t="s">
        <v>346</v>
      </c>
      <c r="F251" s="17"/>
      <c r="G251" s="17"/>
      <c r="H251" s="17"/>
      <c r="I251" s="17"/>
      <c r="J251" s="17"/>
      <c r="K251" s="17"/>
      <c r="L251" s="17"/>
      <c r="M251" s="17"/>
      <c r="N251" s="17"/>
      <c r="O251" s="16"/>
      <c r="P251" s="17"/>
      <c r="Q251" s="17"/>
      <c r="R251" s="17"/>
      <c r="S251" s="17"/>
      <c r="T251" s="17"/>
      <c r="U251" s="17"/>
      <c r="V251" s="17"/>
      <c r="W251" s="17"/>
      <c r="X251" s="12"/>
      <c r="Y251" s="6"/>
    </row>
    <row r="252" spans="1:25" ht="12.75">
      <c r="A252" s="10">
        <v>2921</v>
      </c>
      <c r="B252" s="10" t="s">
        <v>211</v>
      </c>
      <c r="C252" s="10" t="s">
        <v>199</v>
      </c>
      <c r="D252" s="10" t="s">
        <v>191</v>
      </c>
      <c r="E252" s="11" t="s">
        <v>504</v>
      </c>
      <c r="F252" s="15">
        <f>SUM(G252,H252)</f>
        <v>0</v>
      </c>
      <c r="G252" s="15">
        <f>+'8'!H405</f>
        <v>0</v>
      </c>
      <c r="H252" s="15">
        <f>+'8'!I405</f>
        <v>0</v>
      </c>
      <c r="I252" s="15">
        <f>SUM(J252,K252)</f>
        <v>0</v>
      </c>
      <c r="J252" s="15">
        <f>+'8'!K405</f>
        <v>0</v>
      </c>
      <c r="K252" s="15">
        <f>+'8'!L405</f>
        <v>0</v>
      </c>
      <c r="L252" s="15">
        <f>SUM(M252,N252)</f>
        <v>0</v>
      </c>
      <c r="M252" s="15">
        <f>+'8'!N405</f>
        <v>0</v>
      </c>
      <c r="N252" s="15">
        <f>+'8'!O405</f>
        <v>0</v>
      </c>
      <c r="O252" s="16">
        <f t="shared" si="120"/>
        <v>0</v>
      </c>
      <c r="P252" s="15">
        <f>+'8'!Q405</f>
        <v>0</v>
      </c>
      <c r="Q252" s="15">
        <f>+'8'!R405</f>
        <v>0</v>
      </c>
      <c r="R252" s="15">
        <f>SUM(S252,T252)</f>
        <v>0</v>
      </c>
      <c r="S252" s="15">
        <f>+'8'!T405</f>
        <v>0</v>
      </c>
      <c r="T252" s="15">
        <f>+'8'!U405</f>
        <v>0</v>
      </c>
      <c r="U252" s="15">
        <f>SUM(V252,W252)</f>
        <v>0</v>
      </c>
      <c r="V252" s="15">
        <f>+'8'!W405</f>
        <v>0</v>
      </c>
      <c r="W252" s="15">
        <f>+'8'!X405</f>
        <v>0</v>
      </c>
      <c r="X252" s="12"/>
      <c r="Y252" s="6"/>
    </row>
    <row r="253" spans="1:25" ht="12.75">
      <c r="A253" s="10">
        <v>2922</v>
      </c>
      <c r="B253" s="10" t="s">
        <v>211</v>
      </c>
      <c r="C253" s="10" t="s">
        <v>199</v>
      </c>
      <c r="D253" s="10" t="s">
        <v>199</v>
      </c>
      <c r="E253" s="11" t="s">
        <v>505</v>
      </c>
      <c r="F253" s="15">
        <f>SUM(G253,H253)</f>
        <v>0</v>
      </c>
      <c r="G253" s="15">
        <f>+'8'!H406</f>
        <v>0</v>
      </c>
      <c r="H253" s="15">
        <f>+'8'!I406</f>
        <v>0</v>
      </c>
      <c r="I253" s="15">
        <f>SUM(J253,K253)</f>
        <v>0</v>
      </c>
      <c r="J253" s="15">
        <f>+'8'!K406</f>
        <v>0</v>
      </c>
      <c r="K253" s="15">
        <f>+'8'!L406</f>
        <v>0</v>
      </c>
      <c r="L253" s="15">
        <f>SUM(M253,N253)</f>
        <v>0</v>
      </c>
      <c r="M253" s="15">
        <f>+'8'!N406</f>
        <v>0</v>
      </c>
      <c r="N253" s="15">
        <f>+'8'!O406</f>
        <v>0</v>
      </c>
      <c r="O253" s="16">
        <f t="shared" si="120"/>
        <v>0</v>
      </c>
      <c r="P253" s="15">
        <f>+'8'!Q406</f>
        <v>0</v>
      </c>
      <c r="Q253" s="15">
        <f>+'8'!R406</f>
        <v>0</v>
      </c>
      <c r="R253" s="15">
        <f>SUM(S253,T253)</f>
        <v>0</v>
      </c>
      <c r="S253" s="15">
        <f>+'8'!T406</f>
        <v>0</v>
      </c>
      <c r="T253" s="15">
        <f>+'8'!U406</f>
        <v>0</v>
      </c>
      <c r="U253" s="15">
        <f>SUM(V253,W253)</f>
        <v>0</v>
      </c>
      <c r="V253" s="15">
        <f>+'8'!W406</f>
        <v>0</v>
      </c>
      <c r="W253" s="15">
        <f>+'8'!X406</f>
        <v>0</v>
      </c>
      <c r="X253" s="12"/>
      <c r="Y253" s="6"/>
    </row>
    <row r="254" spans="1:25" ht="25.5">
      <c r="A254" s="10">
        <v>2930</v>
      </c>
      <c r="B254" s="10" t="s">
        <v>211</v>
      </c>
      <c r="C254" s="10" t="s">
        <v>193</v>
      </c>
      <c r="D254" s="10" t="s">
        <v>190</v>
      </c>
      <c r="E254" s="11" t="s">
        <v>506</v>
      </c>
      <c r="F254" s="15">
        <f t="shared" ref="F254:N254" si="151">SUM(F256:F257)</f>
        <v>0</v>
      </c>
      <c r="G254" s="15">
        <f t="shared" si="151"/>
        <v>0</v>
      </c>
      <c r="H254" s="15">
        <f t="shared" si="151"/>
        <v>0</v>
      </c>
      <c r="I254" s="15">
        <f t="shared" si="151"/>
        <v>0</v>
      </c>
      <c r="J254" s="15">
        <f t="shared" si="151"/>
        <v>0</v>
      </c>
      <c r="K254" s="15">
        <f t="shared" si="151"/>
        <v>0</v>
      </c>
      <c r="L254" s="15">
        <f t="shared" si="151"/>
        <v>0</v>
      </c>
      <c r="M254" s="15">
        <f>SUM(M256:M257)</f>
        <v>0</v>
      </c>
      <c r="N254" s="15">
        <f t="shared" si="151"/>
        <v>0</v>
      </c>
      <c r="O254" s="16">
        <f t="shared" si="120"/>
        <v>0</v>
      </c>
      <c r="P254" s="15">
        <f>SUM(P256:P257)</f>
        <v>0</v>
      </c>
      <c r="Q254" s="15">
        <f>SUM(Q256:Q257)</f>
        <v>0</v>
      </c>
      <c r="R254" s="15">
        <f t="shared" ref="R254:W254" si="152">SUM(R256:R257)</f>
        <v>0</v>
      </c>
      <c r="S254" s="15">
        <f t="shared" si="152"/>
        <v>0</v>
      </c>
      <c r="T254" s="15">
        <f t="shared" si="152"/>
        <v>0</v>
      </c>
      <c r="U254" s="15">
        <f t="shared" si="152"/>
        <v>0</v>
      </c>
      <c r="V254" s="15">
        <f t="shared" si="152"/>
        <v>0</v>
      </c>
      <c r="W254" s="15">
        <f t="shared" si="152"/>
        <v>0</v>
      </c>
      <c r="X254" s="12"/>
      <c r="Y254" s="6"/>
    </row>
    <row r="255" spans="1:25" ht="12.75">
      <c r="A255" s="10"/>
      <c r="B255" s="10"/>
      <c r="C255" s="10"/>
      <c r="D255" s="10"/>
      <c r="E255" s="11" t="s">
        <v>346</v>
      </c>
      <c r="F255" s="17"/>
      <c r="G255" s="17"/>
      <c r="H255" s="17"/>
      <c r="I255" s="17"/>
      <c r="J255" s="17"/>
      <c r="K255" s="17"/>
      <c r="L255" s="17"/>
      <c r="M255" s="17"/>
      <c r="N255" s="17"/>
      <c r="O255" s="16"/>
      <c r="P255" s="17"/>
      <c r="Q255" s="17"/>
      <c r="R255" s="17"/>
      <c r="S255" s="17"/>
      <c r="T255" s="17"/>
      <c r="U255" s="17"/>
      <c r="V255" s="17"/>
      <c r="W255" s="17"/>
      <c r="X255" s="12"/>
      <c r="Y255" s="6"/>
    </row>
    <row r="256" spans="1:25" ht="25.5">
      <c r="A256" s="10">
        <v>2931</v>
      </c>
      <c r="B256" s="10" t="s">
        <v>211</v>
      </c>
      <c r="C256" s="10" t="s">
        <v>193</v>
      </c>
      <c r="D256" s="10" t="s">
        <v>191</v>
      </c>
      <c r="E256" s="11" t="s">
        <v>507</v>
      </c>
      <c r="F256" s="15">
        <f>SUM(G256,H256)</f>
        <v>0</v>
      </c>
      <c r="G256" s="15">
        <f>+'8'!H409</f>
        <v>0</v>
      </c>
      <c r="H256" s="15">
        <f>+'8'!I409</f>
        <v>0</v>
      </c>
      <c r="I256" s="15">
        <f>SUM(J256,K256)</f>
        <v>0</v>
      </c>
      <c r="J256" s="15">
        <f>+'8'!K409</f>
        <v>0</v>
      </c>
      <c r="K256" s="15">
        <f>+'8'!L409</f>
        <v>0</v>
      </c>
      <c r="L256" s="15">
        <f>SUM(M256,N256)</f>
        <v>0</v>
      </c>
      <c r="M256" s="15">
        <f>+'8'!N409</f>
        <v>0</v>
      </c>
      <c r="N256" s="15">
        <f>+'8'!O409</f>
        <v>0</v>
      </c>
      <c r="O256" s="16">
        <f t="shared" si="120"/>
        <v>0</v>
      </c>
      <c r="P256" s="15">
        <f>+'8'!Q409</f>
        <v>0</v>
      </c>
      <c r="Q256" s="15">
        <f>+'8'!R409</f>
        <v>0</v>
      </c>
      <c r="R256" s="15">
        <f>SUM(S256,T256)</f>
        <v>0</v>
      </c>
      <c r="S256" s="15">
        <f>+'8'!T409</f>
        <v>0</v>
      </c>
      <c r="T256" s="15">
        <f>+'8'!U409</f>
        <v>0</v>
      </c>
      <c r="U256" s="15">
        <f>SUM(V256,W256)</f>
        <v>0</v>
      </c>
      <c r="V256" s="15">
        <f>+'8'!W409</f>
        <v>0</v>
      </c>
      <c r="W256" s="15">
        <f>+'8'!X409</f>
        <v>0</v>
      </c>
      <c r="X256" s="12"/>
      <c r="Y256" s="6"/>
    </row>
    <row r="257" spans="1:25" ht="12.75">
      <c r="A257" s="10">
        <v>2932</v>
      </c>
      <c r="B257" s="10" t="s">
        <v>211</v>
      </c>
      <c r="C257" s="10" t="s">
        <v>193</v>
      </c>
      <c r="D257" s="10" t="s">
        <v>199</v>
      </c>
      <c r="E257" s="11" t="s">
        <v>508</v>
      </c>
      <c r="F257" s="15">
        <f>SUM(G257,H257)</f>
        <v>0</v>
      </c>
      <c r="G257" s="15">
        <f>+'8'!H410</f>
        <v>0</v>
      </c>
      <c r="H257" s="15">
        <f>+'8'!I410</f>
        <v>0</v>
      </c>
      <c r="I257" s="15">
        <f>SUM(J257,K257)</f>
        <v>0</v>
      </c>
      <c r="J257" s="15">
        <f>+'8'!K410</f>
        <v>0</v>
      </c>
      <c r="K257" s="15">
        <f>+'8'!L410</f>
        <v>0</v>
      </c>
      <c r="L257" s="15">
        <f>SUM(M257,N257)</f>
        <v>0</v>
      </c>
      <c r="M257" s="15">
        <f>+'8'!N410</f>
        <v>0</v>
      </c>
      <c r="N257" s="15">
        <f>+'8'!O410</f>
        <v>0</v>
      </c>
      <c r="O257" s="16">
        <f t="shared" si="120"/>
        <v>0</v>
      </c>
      <c r="P257" s="15">
        <f>+'8'!Q410</f>
        <v>0</v>
      </c>
      <c r="Q257" s="15">
        <f>+'8'!R410</f>
        <v>0</v>
      </c>
      <c r="R257" s="15">
        <f>SUM(S257,T257)</f>
        <v>0</v>
      </c>
      <c r="S257" s="15">
        <f>+'8'!T410</f>
        <v>0</v>
      </c>
      <c r="T257" s="15">
        <f>+'8'!U410</f>
        <v>0</v>
      </c>
      <c r="U257" s="15">
        <f>SUM(V257,W257)</f>
        <v>0</v>
      </c>
      <c r="V257" s="15">
        <f>+'8'!W410</f>
        <v>0</v>
      </c>
      <c r="W257" s="15">
        <f>+'8'!X410</f>
        <v>0</v>
      </c>
      <c r="X257" s="12"/>
      <c r="Y257" s="6"/>
    </row>
    <row r="258" spans="1:25" ht="12.75">
      <c r="A258" s="10">
        <v>2940</v>
      </c>
      <c r="B258" s="10" t="s">
        <v>211</v>
      </c>
      <c r="C258" s="10" t="s">
        <v>205</v>
      </c>
      <c r="D258" s="10" t="s">
        <v>190</v>
      </c>
      <c r="E258" s="11" t="s">
        <v>509</v>
      </c>
      <c r="F258" s="15">
        <f t="shared" ref="F258:N258" si="153">SUM(F260:F261)</f>
        <v>0</v>
      </c>
      <c r="G258" s="15">
        <f t="shared" si="153"/>
        <v>0</v>
      </c>
      <c r="H258" s="15">
        <f t="shared" si="153"/>
        <v>0</v>
      </c>
      <c r="I258" s="15">
        <f t="shared" si="153"/>
        <v>0</v>
      </c>
      <c r="J258" s="15">
        <f t="shared" si="153"/>
        <v>0</v>
      </c>
      <c r="K258" s="15">
        <f t="shared" si="153"/>
        <v>0</v>
      </c>
      <c r="L258" s="15">
        <f t="shared" si="153"/>
        <v>0</v>
      </c>
      <c r="M258" s="15">
        <f t="shared" si="153"/>
        <v>0</v>
      </c>
      <c r="N258" s="15">
        <f t="shared" si="153"/>
        <v>0</v>
      </c>
      <c r="O258" s="16">
        <f t="shared" si="120"/>
        <v>0</v>
      </c>
      <c r="P258" s="15">
        <f>SUM(P260:P261)</f>
        <v>0</v>
      </c>
      <c r="Q258" s="15">
        <f>SUM(Q260:Q261)</f>
        <v>0</v>
      </c>
      <c r="R258" s="15">
        <f t="shared" ref="R258:W258" si="154">SUM(R260:R261)</f>
        <v>0</v>
      </c>
      <c r="S258" s="15">
        <f t="shared" si="154"/>
        <v>0</v>
      </c>
      <c r="T258" s="15">
        <f t="shared" si="154"/>
        <v>0</v>
      </c>
      <c r="U258" s="15">
        <f t="shared" si="154"/>
        <v>0</v>
      </c>
      <c r="V258" s="15">
        <f t="shared" si="154"/>
        <v>0</v>
      </c>
      <c r="W258" s="15">
        <f t="shared" si="154"/>
        <v>0</v>
      </c>
      <c r="X258" s="12"/>
      <c r="Y258" s="6"/>
    </row>
    <row r="259" spans="1:25" ht="12.75">
      <c r="A259" s="10"/>
      <c r="B259" s="10"/>
      <c r="C259" s="10"/>
      <c r="D259" s="10"/>
      <c r="E259" s="11" t="s">
        <v>346</v>
      </c>
      <c r="F259" s="17"/>
      <c r="G259" s="17"/>
      <c r="H259" s="17"/>
      <c r="I259" s="17"/>
      <c r="J259" s="17"/>
      <c r="K259" s="17"/>
      <c r="L259" s="17"/>
      <c r="M259" s="17"/>
      <c r="N259" s="17"/>
      <c r="O259" s="16"/>
      <c r="P259" s="17"/>
      <c r="Q259" s="17"/>
      <c r="R259" s="17"/>
      <c r="S259" s="17"/>
      <c r="T259" s="17"/>
      <c r="U259" s="17"/>
      <c r="V259" s="17"/>
      <c r="W259" s="17"/>
      <c r="X259" s="12"/>
      <c r="Y259" s="6"/>
    </row>
    <row r="260" spans="1:25" ht="12.75">
      <c r="A260" s="10">
        <v>2941</v>
      </c>
      <c r="B260" s="10" t="s">
        <v>211</v>
      </c>
      <c r="C260" s="10" t="s">
        <v>205</v>
      </c>
      <c r="D260" s="10" t="s">
        <v>191</v>
      </c>
      <c r="E260" s="11" t="s">
        <v>510</v>
      </c>
      <c r="F260" s="15">
        <f>SUM(G260,H260)</f>
        <v>0</v>
      </c>
      <c r="G260" s="15">
        <f>+'8'!H413</f>
        <v>0</v>
      </c>
      <c r="H260" s="15">
        <f>+'8'!I413</f>
        <v>0</v>
      </c>
      <c r="I260" s="15">
        <f>SUM(J260,K260)</f>
        <v>0</v>
      </c>
      <c r="J260" s="15">
        <f>+'8'!K413</f>
        <v>0</v>
      </c>
      <c r="K260" s="15">
        <f>+'8'!L413</f>
        <v>0</v>
      </c>
      <c r="L260" s="15">
        <f>SUM(M260,N260)</f>
        <v>0</v>
      </c>
      <c r="M260" s="15">
        <f>+'8'!N413</f>
        <v>0</v>
      </c>
      <c r="N260" s="15">
        <f>+'8'!O413</f>
        <v>0</v>
      </c>
      <c r="O260" s="16">
        <f t="shared" si="120"/>
        <v>0</v>
      </c>
      <c r="P260" s="15">
        <f>+'8'!Q413</f>
        <v>0</v>
      </c>
      <c r="Q260" s="15">
        <f>+'8'!R413</f>
        <v>0</v>
      </c>
      <c r="R260" s="15">
        <f>SUM(S260,T260)</f>
        <v>0</v>
      </c>
      <c r="S260" s="15">
        <f>+'8'!T413</f>
        <v>0</v>
      </c>
      <c r="T260" s="15">
        <f>+'8'!U413</f>
        <v>0</v>
      </c>
      <c r="U260" s="15">
        <f>SUM(V260,W260)</f>
        <v>0</v>
      </c>
      <c r="V260" s="15">
        <f>+'8'!W413</f>
        <v>0</v>
      </c>
      <c r="W260" s="15">
        <f>+'8'!X413</f>
        <v>0</v>
      </c>
      <c r="X260" s="12"/>
      <c r="Y260" s="6"/>
    </row>
    <row r="261" spans="1:25" ht="12.75">
      <c r="A261" s="10">
        <v>2942</v>
      </c>
      <c r="B261" s="10" t="s">
        <v>211</v>
      </c>
      <c r="C261" s="10" t="s">
        <v>205</v>
      </c>
      <c r="D261" s="10" t="s">
        <v>199</v>
      </c>
      <c r="E261" s="11" t="s">
        <v>511</v>
      </c>
      <c r="F261" s="15">
        <f>SUM(G261,H261)</f>
        <v>0</v>
      </c>
      <c r="G261" s="15">
        <f>+'8'!H414</f>
        <v>0</v>
      </c>
      <c r="H261" s="15">
        <f>+'8'!I414</f>
        <v>0</v>
      </c>
      <c r="I261" s="15">
        <f>SUM(J261,K261)</f>
        <v>0</v>
      </c>
      <c r="J261" s="15">
        <f>+'8'!K414</f>
        <v>0</v>
      </c>
      <c r="K261" s="15">
        <f>+'8'!L414</f>
        <v>0</v>
      </c>
      <c r="L261" s="15">
        <f>SUM(M261,N261)</f>
        <v>0</v>
      </c>
      <c r="M261" s="15">
        <f>+'8'!N414</f>
        <v>0</v>
      </c>
      <c r="N261" s="15">
        <f>+'8'!O414</f>
        <v>0</v>
      </c>
      <c r="O261" s="16">
        <f t="shared" si="120"/>
        <v>0</v>
      </c>
      <c r="P261" s="15">
        <f>+'8'!Q414</f>
        <v>0</v>
      </c>
      <c r="Q261" s="15">
        <f>+'8'!R414</f>
        <v>0</v>
      </c>
      <c r="R261" s="15">
        <f>SUM(S261,T261)</f>
        <v>0</v>
      </c>
      <c r="S261" s="15">
        <f>+'8'!T414</f>
        <v>0</v>
      </c>
      <c r="T261" s="15">
        <f>+'8'!U414</f>
        <v>0</v>
      </c>
      <c r="U261" s="15">
        <f>SUM(V261,W261)</f>
        <v>0</v>
      </c>
      <c r="V261" s="15">
        <f>+'8'!W414</f>
        <v>0</v>
      </c>
      <c r="W261" s="15">
        <f>+'8'!X414</f>
        <v>0</v>
      </c>
      <c r="X261" s="12"/>
      <c r="Y261" s="6"/>
    </row>
    <row r="262" spans="1:25" ht="12.75">
      <c r="A262" s="10">
        <v>2950</v>
      </c>
      <c r="B262" s="10" t="s">
        <v>211</v>
      </c>
      <c r="C262" s="10" t="s">
        <v>195</v>
      </c>
      <c r="D262" s="10" t="s">
        <v>190</v>
      </c>
      <c r="E262" s="11" t="s">
        <v>512</v>
      </c>
      <c r="F262" s="15">
        <f t="shared" ref="F262:N262" si="155">SUM(F264:F265)</f>
        <v>0</v>
      </c>
      <c r="G262" s="15">
        <f t="shared" si="155"/>
        <v>0</v>
      </c>
      <c r="H262" s="15">
        <f t="shared" si="155"/>
        <v>0</v>
      </c>
      <c r="I262" s="15">
        <f t="shared" si="155"/>
        <v>0</v>
      </c>
      <c r="J262" s="15">
        <f t="shared" si="155"/>
        <v>0</v>
      </c>
      <c r="K262" s="15">
        <f t="shared" si="155"/>
        <v>0</v>
      </c>
      <c r="L262" s="15">
        <f t="shared" si="155"/>
        <v>0</v>
      </c>
      <c r="M262" s="15">
        <f t="shared" si="155"/>
        <v>0</v>
      </c>
      <c r="N262" s="15">
        <f t="shared" si="155"/>
        <v>0</v>
      </c>
      <c r="O262" s="16">
        <f t="shared" si="120"/>
        <v>0</v>
      </c>
      <c r="P262" s="15">
        <f>SUM(P264:P265)</f>
        <v>0</v>
      </c>
      <c r="Q262" s="15">
        <f>SUM(Q264:Q265)</f>
        <v>0</v>
      </c>
      <c r="R262" s="15">
        <f t="shared" ref="R262:W262" si="156">SUM(R264:R265)</f>
        <v>0</v>
      </c>
      <c r="S262" s="15">
        <f t="shared" si="156"/>
        <v>0</v>
      </c>
      <c r="T262" s="15">
        <f t="shared" si="156"/>
        <v>0</v>
      </c>
      <c r="U262" s="15">
        <f t="shared" si="156"/>
        <v>0</v>
      </c>
      <c r="V262" s="15">
        <f t="shared" si="156"/>
        <v>0</v>
      </c>
      <c r="W262" s="15">
        <f t="shared" si="156"/>
        <v>0</v>
      </c>
      <c r="X262" s="12"/>
      <c r="Y262" s="6"/>
    </row>
    <row r="263" spans="1:25" ht="12.75">
      <c r="A263" s="10"/>
      <c r="B263" s="10"/>
      <c r="C263" s="10"/>
      <c r="D263" s="10"/>
      <c r="E263" s="11" t="s">
        <v>346</v>
      </c>
      <c r="F263" s="17"/>
      <c r="G263" s="17"/>
      <c r="H263" s="17"/>
      <c r="I263" s="17"/>
      <c r="J263" s="17"/>
      <c r="K263" s="17"/>
      <c r="L263" s="17"/>
      <c r="M263" s="17"/>
      <c r="N263" s="17"/>
      <c r="O263" s="16"/>
      <c r="P263" s="17"/>
      <c r="Q263" s="17"/>
      <c r="R263" s="17"/>
      <c r="S263" s="17"/>
      <c r="T263" s="17"/>
      <c r="U263" s="17"/>
      <c r="V263" s="17"/>
      <c r="W263" s="17"/>
      <c r="X263" s="12"/>
      <c r="Y263" s="6"/>
    </row>
    <row r="264" spans="1:25" ht="12.75">
      <c r="A264" s="10">
        <v>2951</v>
      </c>
      <c r="B264" s="10" t="s">
        <v>211</v>
      </c>
      <c r="C264" s="10" t="s">
        <v>195</v>
      </c>
      <c r="D264" s="10" t="s">
        <v>191</v>
      </c>
      <c r="E264" s="11" t="s">
        <v>513</v>
      </c>
      <c r="F264" s="15">
        <f>SUM(G264,H264)</f>
        <v>0</v>
      </c>
      <c r="G264" s="15">
        <f>+'8'!H417</f>
        <v>0</v>
      </c>
      <c r="H264" s="15">
        <f>+'8'!I417</f>
        <v>0</v>
      </c>
      <c r="I264" s="15">
        <f>SUM(J264,K264)</f>
        <v>0</v>
      </c>
      <c r="J264" s="15">
        <f>+'8'!K417</f>
        <v>0</v>
      </c>
      <c r="K264" s="15">
        <f>+'8'!L417</f>
        <v>0</v>
      </c>
      <c r="L264" s="15">
        <f>SUM(M264,N264)</f>
        <v>0</v>
      </c>
      <c r="M264" s="15">
        <f>+'8'!N417</f>
        <v>0</v>
      </c>
      <c r="N264" s="15">
        <f>+'8'!O417</f>
        <v>0</v>
      </c>
      <c r="O264" s="16">
        <f t="shared" si="120"/>
        <v>0</v>
      </c>
      <c r="P264" s="15">
        <f>+'8'!Q417</f>
        <v>0</v>
      </c>
      <c r="Q264" s="15">
        <f>+'8'!R417</f>
        <v>0</v>
      </c>
      <c r="R264" s="15">
        <f>SUM(S264,T264)</f>
        <v>0</v>
      </c>
      <c r="S264" s="15">
        <f>+'8'!T417</f>
        <v>0</v>
      </c>
      <c r="T264" s="15">
        <f>+'8'!U417</f>
        <v>0</v>
      </c>
      <c r="U264" s="15">
        <f>SUM(V264,W264)</f>
        <v>0</v>
      </c>
      <c r="V264" s="15">
        <f>+'8'!W417</f>
        <v>0</v>
      </c>
      <c r="W264" s="15">
        <f>+'8'!X417</f>
        <v>0</v>
      </c>
      <c r="X264" s="12"/>
      <c r="Y264" s="6"/>
    </row>
    <row r="265" spans="1:25" ht="12.75">
      <c r="A265" s="10">
        <v>2952</v>
      </c>
      <c r="B265" s="10" t="s">
        <v>211</v>
      </c>
      <c r="C265" s="10" t="s">
        <v>195</v>
      </c>
      <c r="D265" s="10" t="s">
        <v>199</v>
      </c>
      <c r="E265" s="11" t="s">
        <v>514</v>
      </c>
      <c r="F265" s="15">
        <f>SUM(G265,H265)</f>
        <v>0</v>
      </c>
      <c r="G265" s="15">
        <f>+'8'!H423</f>
        <v>0</v>
      </c>
      <c r="H265" s="15">
        <f>+'8'!I423</f>
        <v>0</v>
      </c>
      <c r="I265" s="15">
        <f>SUM(J265,K265)</f>
        <v>0</v>
      </c>
      <c r="J265" s="15">
        <f>+'8'!K423</f>
        <v>0</v>
      </c>
      <c r="K265" s="15">
        <f>+'8'!L423</f>
        <v>0</v>
      </c>
      <c r="L265" s="15">
        <f>SUM(M265,N265)</f>
        <v>0</v>
      </c>
      <c r="M265" s="15">
        <f>+'8'!N423</f>
        <v>0</v>
      </c>
      <c r="N265" s="15">
        <f>+'8'!O423</f>
        <v>0</v>
      </c>
      <c r="O265" s="16">
        <f t="shared" si="120"/>
        <v>0</v>
      </c>
      <c r="P265" s="15">
        <f>+'8'!Q423</f>
        <v>0</v>
      </c>
      <c r="Q265" s="15">
        <f>+'8'!R423</f>
        <v>0</v>
      </c>
      <c r="R265" s="15">
        <f>SUM(S265,T265)</f>
        <v>0</v>
      </c>
      <c r="S265" s="15">
        <f>+'8'!T423</f>
        <v>0</v>
      </c>
      <c r="T265" s="15">
        <f>+'8'!U423</f>
        <v>0</v>
      </c>
      <c r="U265" s="15">
        <f>SUM(V265,W265)</f>
        <v>0</v>
      </c>
      <c r="V265" s="15">
        <f>+'8'!W423</f>
        <v>0</v>
      </c>
      <c r="W265" s="15">
        <f>+'8'!X423</f>
        <v>0</v>
      </c>
      <c r="X265" s="12"/>
      <c r="Y265" s="6"/>
    </row>
    <row r="266" spans="1:25" ht="12.75">
      <c r="A266" s="10">
        <v>2960</v>
      </c>
      <c r="B266" s="10" t="s">
        <v>211</v>
      </c>
      <c r="C266" s="10" t="s">
        <v>196</v>
      </c>
      <c r="D266" s="10" t="s">
        <v>190</v>
      </c>
      <c r="E266" s="11" t="s">
        <v>515</v>
      </c>
      <c r="F266" s="15">
        <f t="shared" ref="F266:N266" si="157">SUM(F268)</f>
        <v>45230.341999999997</v>
      </c>
      <c r="G266" s="15">
        <f t="shared" si="157"/>
        <v>45230.341999999997</v>
      </c>
      <c r="H266" s="15">
        <f t="shared" si="157"/>
        <v>0</v>
      </c>
      <c r="I266" s="15">
        <f t="shared" si="157"/>
        <v>46214.7</v>
      </c>
      <c r="J266" s="15">
        <f t="shared" si="157"/>
        <v>46214.7</v>
      </c>
      <c r="K266" s="15">
        <f t="shared" si="157"/>
        <v>0</v>
      </c>
      <c r="L266" s="15">
        <f t="shared" si="157"/>
        <v>46214.7</v>
      </c>
      <c r="M266" s="15">
        <f t="shared" si="157"/>
        <v>46214.7</v>
      </c>
      <c r="N266" s="15">
        <f t="shared" si="157"/>
        <v>0</v>
      </c>
      <c r="O266" s="16">
        <f t="shared" si="120"/>
        <v>0</v>
      </c>
      <c r="P266" s="15">
        <f>SUM(P268)</f>
        <v>0</v>
      </c>
      <c r="Q266" s="15">
        <f>SUM(Q268)</f>
        <v>0</v>
      </c>
      <c r="R266" s="15">
        <f t="shared" ref="R266:W266" si="158">SUM(R268)</f>
        <v>48607.131000000052</v>
      </c>
      <c r="S266" s="15">
        <f t="shared" si="158"/>
        <v>48607.131000000052</v>
      </c>
      <c r="T266" s="15">
        <f t="shared" si="158"/>
        <v>0</v>
      </c>
      <c r="U266" s="15">
        <f t="shared" si="158"/>
        <v>55352</v>
      </c>
      <c r="V266" s="15">
        <f t="shared" si="158"/>
        <v>55352</v>
      </c>
      <c r="W266" s="15">
        <f t="shared" si="158"/>
        <v>0</v>
      </c>
      <c r="X266" s="12"/>
      <c r="Y266" s="6"/>
    </row>
    <row r="267" spans="1:25" ht="12.75">
      <c r="A267" s="10"/>
      <c r="B267" s="10"/>
      <c r="C267" s="10"/>
      <c r="D267" s="10"/>
      <c r="E267" s="11" t="s">
        <v>346</v>
      </c>
      <c r="F267" s="17"/>
      <c r="G267" s="17"/>
      <c r="H267" s="17"/>
      <c r="I267" s="17"/>
      <c r="J267" s="17"/>
      <c r="K267" s="17"/>
      <c r="L267" s="17"/>
      <c r="M267" s="17"/>
      <c r="N267" s="17"/>
      <c r="O267" s="16"/>
      <c r="P267" s="17"/>
      <c r="Q267" s="17"/>
      <c r="R267" s="17"/>
      <c r="S267" s="17"/>
      <c r="T267" s="17"/>
      <c r="U267" s="17"/>
      <c r="V267" s="17"/>
      <c r="W267" s="17"/>
      <c r="X267" s="12"/>
      <c r="Y267" s="6"/>
    </row>
    <row r="268" spans="1:25" ht="12.75">
      <c r="A268" s="10">
        <v>2961</v>
      </c>
      <c r="B268" s="10" t="s">
        <v>211</v>
      </c>
      <c r="C268" s="10" t="s">
        <v>196</v>
      </c>
      <c r="D268" s="10" t="s">
        <v>191</v>
      </c>
      <c r="E268" s="11" t="s">
        <v>515</v>
      </c>
      <c r="F268" s="15">
        <f>SUM(G268,H268)</f>
        <v>45230.341999999997</v>
      </c>
      <c r="G268" s="15">
        <f>+'8'!H426</f>
        <v>45230.341999999997</v>
      </c>
      <c r="H268" s="15">
        <f>+'8'!I426</f>
        <v>0</v>
      </c>
      <c r="I268" s="15">
        <f>SUM(J268,K268)</f>
        <v>46214.7</v>
      </c>
      <c r="J268" s="15">
        <f>+'8'!K426</f>
        <v>46214.7</v>
      </c>
      <c r="K268" s="15">
        <f>+'8'!L426</f>
        <v>0</v>
      </c>
      <c r="L268" s="15">
        <f>SUM(M268,N268)</f>
        <v>46214.7</v>
      </c>
      <c r="M268" s="15">
        <f>+'8'!N426</f>
        <v>46214.7</v>
      </c>
      <c r="N268" s="15">
        <f>+'8'!O426</f>
        <v>0</v>
      </c>
      <c r="O268" s="16">
        <f t="shared" ref="O268:O311" si="159">L268-I268</f>
        <v>0</v>
      </c>
      <c r="P268" s="15">
        <f>+'8'!Q426</f>
        <v>0</v>
      </c>
      <c r="Q268" s="15">
        <f>+'8'!R426</f>
        <v>0</v>
      </c>
      <c r="R268" s="15">
        <f>SUM(S268,T268)</f>
        <v>48607.131000000052</v>
      </c>
      <c r="S268" s="15">
        <f>+'8'!T426</f>
        <v>48607.131000000052</v>
      </c>
      <c r="T268" s="15">
        <f>+'8'!U426</f>
        <v>0</v>
      </c>
      <c r="U268" s="15">
        <f>SUM(V268,W268)</f>
        <v>55352</v>
      </c>
      <c r="V268" s="15">
        <f>+'8'!W426</f>
        <v>55352</v>
      </c>
      <c r="W268" s="15">
        <f>+'8'!X426</f>
        <v>0</v>
      </c>
      <c r="X268" s="12"/>
      <c r="Y268" s="6"/>
    </row>
    <row r="269" spans="1:25" ht="25.5">
      <c r="A269" s="10">
        <v>2970</v>
      </c>
      <c r="B269" s="10" t="s">
        <v>211</v>
      </c>
      <c r="C269" s="10" t="s">
        <v>209</v>
      </c>
      <c r="D269" s="10" t="s">
        <v>190</v>
      </c>
      <c r="E269" s="11" t="s">
        <v>516</v>
      </c>
      <c r="F269" s="15">
        <f t="shared" ref="F269:N269" si="160">SUM(F271)</f>
        <v>0</v>
      </c>
      <c r="G269" s="15">
        <f t="shared" si="160"/>
        <v>0</v>
      </c>
      <c r="H269" s="15">
        <f t="shared" si="160"/>
        <v>0</v>
      </c>
      <c r="I269" s="15">
        <f t="shared" si="160"/>
        <v>0</v>
      </c>
      <c r="J269" s="15">
        <f t="shared" si="160"/>
        <v>0</v>
      </c>
      <c r="K269" s="15">
        <f t="shared" si="160"/>
        <v>0</v>
      </c>
      <c r="L269" s="15">
        <f t="shared" si="160"/>
        <v>0</v>
      </c>
      <c r="M269" s="15">
        <f t="shared" si="160"/>
        <v>0</v>
      </c>
      <c r="N269" s="15">
        <f t="shared" si="160"/>
        <v>0</v>
      </c>
      <c r="O269" s="16">
        <f t="shared" si="159"/>
        <v>0</v>
      </c>
      <c r="P269" s="15">
        <f>SUM(P271)</f>
        <v>0</v>
      </c>
      <c r="Q269" s="15">
        <f>SUM(Q271)</f>
        <v>0</v>
      </c>
      <c r="R269" s="15">
        <f t="shared" ref="R269:W269" si="161">SUM(R271)</f>
        <v>0</v>
      </c>
      <c r="S269" s="15">
        <f t="shared" si="161"/>
        <v>0</v>
      </c>
      <c r="T269" s="15">
        <f t="shared" si="161"/>
        <v>0</v>
      </c>
      <c r="U269" s="15">
        <f t="shared" si="161"/>
        <v>0</v>
      </c>
      <c r="V269" s="15">
        <f t="shared" si="161"/>
        <v>0</v>
      </c>
      <c r="W269" s="15">
        <f t="shared" si="161"/>
        <v>0</v>
      </c>
      <c r="X269" s="12"/>
      <c r="Y269" s="6"/>
    </row>
    <row r="270" spans="1:25" ht="12.75">
      <c r="A270" s="10"/>
      <c r="B270" s="10"/>
      <c r="C270" s="10"/>
      <c r="D270" s="10"/>
      <c r="E270" s="11" t="s">
        <v>346</v>
      </c>
      <c r="F270" s="17"/>
      <c r="G270" s="17"/>
      <c r="H270" s="17"/>
      <c r="I270" s="17"/>
      <c r="J270" s="17"/>
      <c r="K270" s="17"/>
      <c r="L270" s="17"/>
      <c r="M270" s="17"/>
      <c r="N270" s="17"/>
      <c r="O270" s="16"/>
      <c r="P270" s="17"/>
      <c r="Q270" s="17"/>
      <c r="R270" s="17"/>
      <c r="S270" s="17"/>
      <c r="T270" s="17"/>
      <c r="U270" s="17"/>
      <c r="V270" s="17"/>
      <c r="W270" s="17"/>
      <c r="X270" s="12"/>
      <c r="Y270" s="6"/>
    </row>
    <row r="271" spans="1:25" ht="25.5">
      <c r="A271" s="10">
        <v>2971</v>
      </c>
      <c r="B271" s="10" t="s">
        <v>211</v>
      </c>
      <c r="C271" s="10" t="s">
        <v>209</v>
      </c>
      <c r="D271" s="10" t="s">
        <v>191</v>
      </c>
      <c r="E271" s="11" t="s">
        <v>516</v>
      </c>
      <c r="F271" s="15">
        <f>SUM(G271,H271)</f>
        <v>0</v>
      </c>
      <c r="G271" s="15">
        <f>+'8'!H430</f>
        <v>0</v>
      </c>
      <c r="H271" s="15">
        <f>+'8'!I430</f>
        <v>0</v>
      </c>
      <c r="I271" s="15">
        <f>SUM(J271,K271)</f>
        <v>0</v>
      </c>
      <c r="J271" s="15">
        <f>+'8'!K430</f>
        <v>0</v>
      </c>
      <c r="K271" s="15">
        <f>+'8'!L430</f>
        <v>0</v>
      </c>
      <c r="L271" s="15">
        <f>SUM(M271,N271)</f>
        <v>0</v>
      </c>
      <c r="M271" s="15">
        <f>+'8'!N430</f>
        <v>0</v>
      </c>
      <c r="N271" s="15">
        <f>+'8'!O430</f>
        <v>0</v>
      </c>
      <c r="O271" s="16">
        <f t="shared" si="159"/>
        <v>0</v>
      </c>
      <c r="P271" s="15">
        <f>+'8'!Q430</f>
        <v>0</v>
      </c>
      <c r="Q271" s="15">
        <f>+'8'!R430</f>
        <v>0</v>
      </c>
      <c r="R271" s="15">
        <f>SUM(S271,T271)</f>
        <v>0</v>
      </c>
      <c r="S271" s="15">
        <f>+'8'!T430</f>
        <v>0</v>
      </c>
      <c r="T271" s="15">
        <f>+'8'!U430</f>
        <v>0</v>
      </c>
      <c r="U271" s="15">
        <f>SUM(V271,W271)</f>
        <v>0</v>
      </c>
      <c r="V271" s="15">
        <f>+'8'!W430</f>
        <v>0</v>
      </c>
      <c r="W271" s="15">
        <f>+'8'!X430</f>
        <v>0</v>
      </c>
      <c r="X271" s="12"/>
      <c r="Y271" s="6"/>
    </row>
    <row r="272" spans="1:25" ht="12.75">
      <c r="A272" s="10">
        <v>2980</v>
      </c>
      <c r="B272" s="10" t="s">
        <v>211</v>
      </c>
      <c r="C272" s="10" t="s">
        <v>376</v>
      </c>
      <c r="D272" s="10" t="s">
        <v>190</v>
      </c>
      <c r="E272" s="11" t="s">
        <v>517</v>
      </c>
      <c r="F272" s="15">
        <f t="shared" ref="F272:N272" si="162">SUM(F274)</f>
        <v>0</v>
      </c>
      <c r="G272" s="15">
        <f t="shared" si="162"/>
        <v>0</v>
      </c>
      <c r="H272" s="15">
        <f t="shared" si="162"/>
        <v>0</v>
      </c>
      <c r="I272" s="15">
        <f t="shared" si="162"/>
        <v>0</v>
      </c>
      <c r="J272" s="15">
        <f t="shared" si="162"/>
        <v>0</v>
      </c>
      <c r="K272" s="15">
        <f t="shared" si="162"/>
        <v>0</v>
      </c>
      <c r="L272" s="15">
        <f t="shared" si="162"/>
        <v>0</v>
      </c>
      <c r="M272" s="15">
        <f t="shared" si="162"/>
        <v>0</v>
      </c>
      <c r="N272" s="15">
        <f t="shared" si="162"/>
        <v>0</v>
      </c>
      <c r="O272" s="16">
        <f t="shared" si="159"/>
        <v>0</v>
      </c>
      <c r="P272" s="15">
        <f>SUM(P274)</f>
        <v>0</v>
      </c>
      <c r="Q272" s="15">
        <f>SUM(Q274)</f>
        <v>0</v>
      </c>
      <c r="R272" s="15">
        <f t="shared" ref="R272:W272" si="163">SUM(R274)</f>
        <v>0</v>
      </c>
      <c r="S272" s="15">
        <f t="shared" si="163"/>
        <v>0</v>
      </c>
      <c r="T272" s="15">
        <f t="shared" si="163"/>
        <v>0</v>
      </c>
      <c r="U272" s="15">
        <f t="shared" si="163"/>
        <v>0</v>
      </c>
      <c r="V272" s="15">
        <f t="shared" si="163"/>
        <v>0</v>
      </c>
      <c r="W272" s="15">
        <f t="shared" si="163"/>
        <v>0</v>
      </c>
      <c r="X272" s="12"/>
      <c r="Y272" s="6"/>
    </row>
    <row r="273" spans="1:25" ht="12.75">
      <c r="A273" s="10"/>
      <c r="B273" s="10"/>
      <c r="C273" s="10"/>
      <c r="D273" s="10"/>
      <c r="E273" s="11" t="s">
        <v>346</v>
      </c>
      <c r="F273" s="17"/>
      <c r="G273" s="17"/>
      <c r="H273" s="17"/>
      <c r="I273" s="17"/>
      <c r="J273" s="17"/>
      <c r="K273" s="17"/>
      <c r="L273" s="17"/>
      <c r="M273" s="17"/>
      <c r="N273" s="17"/>
      <c r="O273" s="16"/>
      <c r="P273" s="17"/>
      <c r="Q273" s="17"/>
      <c r="R273" s="17"/>
      <c r="S273" s="17"/>
      <c r="T273" s="17"/>
      <c r="U273" s="17"/>
      <c r="V273" s="17"/>
      <c r="W273" s="17"/>
      <c r="X273" s="12"/>
      <c r="Y273" s="6"/>
    </row>
    <row r="274" spans="1:25" ht="12.75">
      <c r="A274" s="10">
        <v>2981</v>
      </c>
      <c r="B274" s="10" t="s">
        <v>211</v>
      </c>
      <c r="C274" s="10" t="s">
        <v>376</v>
      </c>
      <c r="D274" s="10" t="s">
        <v>191</v>
      </c>
      <c r="E274" s="11" t="s">
        <v>517</v>
      </c>
      <c r="F274" s="15">
        <f>SUM(G274,H274)</f>
        <v>0</v>
      </c>
      <c r="G274" s="15">
        <f>+'8'!H433</f>
        <v>0</v>
      </c>
      <c r="H274" s="15">
        <f>+'8'!I433</f>
        <v>0</v>
      </c>
      <c r="I274" s="15">
        <f>SUM(J274,K274)</f>
        <v>0</v>
      </c>
      <c r="J274" s="15">
        <f>+'8'!K433</f>
        <v>0</v>
      </c>
      <c r="K274" s="15">
        <f>+'8'!L433</f>
        <v>0</v>
      </c>
      <c r="L274" s="15">
        <f>SUM(M274,N274)</f>
        <v>0</v>
      </c>
      <c r="M274" s="15">
        <f>+'8'!N433</f>
        <v>0</v>
      </c>
      <c r="N274" s="15">
        <f>+'8'!O433</f>
        <v>0</v>
      </c>
      <c r="O274" s="16">
        <f t="shared" si="159"/>
        <v>0</v>
      </c>
      <c r="P274" s="15">
        <f>+'8'!Q433</f>
        <v>0</v>
      </c>
      <c r="Q274" s="15">
        <f>+'8'!R433</f>
        <v>0</v>
      </c>
      <c r="R274" s="15">
        <f>SUM(S274,T274)</f>
        <v>0</v>
      </c>
      <c r="S274" s="15">
        <f>+'8'!T433</f>
        <v>0</v>
      </c>
      <c r="T274" s="15">
        <f>+'8'!U433</f>
        <v>0</v>
      </c>
      <c r="U274" s="15">
        <f>SUM(V274,W274)</f>
        <v>0</v>
      </c>
      <c r="V274" s="15">
        <f>+'8'!W433</f>
        <v>0</v>
      </c>
      <c r="W274" s="15">
        <f>+'8'!X433</f>
        <v>0</v>
      </c>
      <c r="X274" s="12"/>
      <c r="Y274" s="6"/>
    </row>
    <row r="275" spans="1:25" ht="38.25">
      <c r="A275" s="10">
        <v>3000</v>
      </c>
      <c r="B275" s="10" t="s">
        <v>240</v>
      </c>
      <c r="C275" s="10" t="s">
        <v>190</v>
      </c>
      <c r="D275" s="10" t="s">
        <v>190</v>
      </c>
      <c r="E275" s="11" t="s">
        <v>518</v>
      </c>
      <c r="F275" s="15">
        <f t="shared" ref="F275:N275" si="164">SUM(F277,F281,F284,F287,F290,F293,F296,F299,F303)</f>
        <v>35097.409999999996</v>
      </c>
      <c r="G275" s="15">
        <f t="shared" si="164"/>
        <v>30097.409999999996</v>
      </c>
      <c r="H275" s="15">
        <f t="shared" si="164"/>
        <v>5000</v>
      </c>
      <c r="I275" s="15">
        <f t="shared" si="164"/>
        <v>57677</v>
      </c>
      <c r="J275" s="15">
        <f t="shared" si="164"/>
        <v>57677</v>
      </c>
      <c r="K275" s="15">
        <f t="shared" si="164"/>
        <v>0</v>
      </c>
      <c r="L275" s="15">
        <f t="shared" si="164"/>
        <v>66757</v>
      </c>
      <c r="M275" s="15">
        <f t="shared" si="164"/>
        <v>66757</v>
      </c>
      <c r="N275" s="15">
        <f t="shared" si="164"/>
        <v>0</v>
      </c>
      <c r="O275" s="16">
        <f t="shared" si="159"/>
        <v>9080</v>
      </c>
      <c r="P275" s="15">
        <f>SUM(P277,P281,P284,P287,P290,P293,P296,P299,P303)</f>
        <v>9080</v>
      </c>
      <c r="Q275" s="15">
        <f>SUM(Q277,Q281,Q284,Q287,Q290,Q293,Q296,Q299,Q303)</f>
        <v>0</v>
      </c>
      <c r="R275" s="15">
        <f t="shared" ref="R275:W275" si="165">SUM(R277,R281,R284,R287,R290,R293,R296,R299,R303)</f>
        <v>74757</v>
      </c>
      <c r="S275" s="15">
        <f t="shared" si="165"/>
        <v>74757</v>
      </c>
      <c r="T275" s="15">
        <f t="shared" si="165"/>
        <v>0</v>
      </c>
      <c r="U275" s="15">
        <f t="shared" si="165"/>
        <v>74757</v>
      </c>
      <c r="V275" s="15">
        <f t="shared" si="165"/>
        <v>74757</v>
      </c>
      <c r="W275" s="15">
        <f t="shared" si="165"/>
        <v>0</v>
      </c>
      <c r="X275" s="12"/>
      <c r="Y275" s="6"/>
    </row>
    <row r="276" spans="1:25" ht="12.75">
      <c r="A276" s="10"/>
      <c r="B276" s="10"/>
      <c r="C276" s="10"/>
      <c r="D276" s="10"/>
      <c r="E276" s="11" t="s">
        <v>346</v>
      </c>
      <c r="F276" s="17"/>
      <c r="G276" s="17"/>
      <c r="H276" s="17"/>
      <c r="I276" s="17"/>
      <c r="J276" s="17"/>
      <c r="K276" s="17"/>
      <c r="L276" s="17"/>
      <c r="M276" s="17"/>
      <c r="N276" s="17"/>
      <c r="O276" s="16"/>
      <c r="P276" s="17"/>
      <c r="Q276" s="17"/>
      <c r="R276" s="17"/>
      <c r="S276" s="17"/>
      <c r="T276" s="17"/>
      <c r="U276" s="17"/>
      <c r="V276" s="17"/>
      <c r="W276" s="17"/>
      <c r="X276" s="12"/>
      <c r="Y276" s="6"/>
    </row>
    <row r="277" spans="1:25" ht="12.75">
      <c r="A277" s="10">
        <v>3010</v>
      </c>
      <c r="B277" s="10" t="s">
        <v>240</v>
      </c>
      <c r="C277" s="10" t="s">
        <v>191</v>
      </c>
      <c r="D277" s="10" t="s">
        <v>190</v>
      </c>
      <c r="E277" s="11" t="s">
        <v>519</v>
      </c>
      <c r="F277" s="15">
        <f t="shared" ref="F277:N277" si="166">SUM(F279:F280)</f>
        <v>0</v>
      </c>
      <c r="G277" s="15">
        <f t="shared" si="166"/>
        <v>0</v>
      </c>
      <c r="H277" s="15">
        <f t="shared" si="166"/>
        <v>0</v>
      </c>
      <c r="I277" s="15">
        <f t="shared" si="166"/>
        <v>0</v>
      </c>
      <c r="J277" s="15">
        <f t="shared" si="166"/>
        <v>0</v>
      </c>
      <c r="K277" s="15">
        <f t="shared" si="166"/>
        <v>0</v>
      </c>
      <c r="L277" s="15">
        <f t="shared" si="166"/>
        <v>0</v>
      </c>
      <c r="M277" s="15">
        <f t="shared" si="166"/>
        <v>0</v>
      </c>
      <c r="N277" s="15">
        <f t="shared" si="166"/>
        <v>0</v>
      </c>
      <c r="O277" s="16">
        <f t="shared" si="159"/>
        <v>0</v>
      </c>
      <c r="P277" s="15">
        <f>SUM(P279:P280)</f>
        <v>0</v>
      </c>
      <c r="Q277" s="15">
        <f>SUM(Q279:Q280)</f>
        <v>0</v>
      </c>
      <c r="R277" s="15">
        <f t="shared" ref="R277:W277" si="167">SUM(R279:R280)</f>
        <v>0</v>
      </c>
      <c r="S277" s="15">
        <f t="shared" si="167"/>
        <v>0</v>
      </c>
      <c r="T277" s="15">
        <f t="shared" si="167"/>
        <v>0</v>
      </c>
      <c r="U277" s="15">
        <f t="shared" si="167"/>
        <v>0</v>
      </c>
      <c r="V277" s="15">
        <f t="shared" si="167"/>
        <v>0</v>
      </c>
      <c r="W277" s="15">
        <f t="shared" si="167"/>
        <v>0</v>
      </c>
      <c r="X277" s="12"/>
      <c r="Y277" s="6"/>
    </row>
    <row r="278" spans="1:25" ht="12.75">
      <c r="A278" s="10"/>
      <c r="B278" s="10"/>
      <c r="C278" s="10"/>
      <c r="D278" s="10"/>
      <c r="E278" s="11" t="s">
        <v>346</v>
      </c>
      <c r="F278" s="17"/>
      <c r="G278" s="17"/>
      <c r="H278" s="17"/>
      <c r="I278" s="17"/>
      <c r="J278" s="17"/>
      <c r="K278" s="17"/>
      <c r="L278" s="17"/>
      <c r="M278" s="17"/>
      <c r="N278" s="17"/>
      <c r="O278" s="16"/>
      <c r="P278" s="17"/>
      <c r="Q278" s="17"/>
      <c r="R278" s="17"/>
      <c r="S278" s="17"/>
      <c r="T278" s="17"/>
      <c r="U278" s="17"/>
      <c r="V278" s="17"/>
      <c r="W278" s="17"/>
      <c r="X278" s="12"/>
      <c r="Y278" s="6"/>
    </row>
    <row r="279" spans="1:25" ht="12.75">
      <c r="A279" s="10">
        <v>3011</v>
      </c>
      <c r="B279" s="10" t="s">
        <v>240</v>
      </c>
      <c r="C279" s="10" t="s">
        <v>191</v>
      </c>
      <c r="D279" s="10" t="s">
        <v>191</v>
      </c>
      <c r="E279" s="11" t="s">
        <v>520</v>
      </c>
      <c r="F279" s="15">
        <f>SUM(G279,H279)</f>
        <v>0</v>
      </c>
      <c r="G279" s="15">
        <f>+'8'!H439</f>
        <v>0</v>
      </c>
      <c r="H279" s="15">
        <f>+'8'!I439</f>
        <v>0</v>
      </c>
      <c r="I279" s="15">
        <f>SUM(J279,K279)</f>
        <v>0</v>
      </c>
      <c r="J279" s="15">
        <f>+'8'!K439</f>
        <v>0</v>
      </c>
      <c r="K279" s="15">
        <f>+'8'!L439</f>
        <v>0</v>
      </c>
      <c r="L279" s="15">
        <f>SUM(M279,N279)</f>
        <v>0</v>
      </c>
      <c r="M279" s="15">
        <f>+'8'!N439</f>
        <v>0</v>
      </c>
      <c r="N279" s="15">
        <f>+'8'!O439</f>
        <v>0</v>
      </c>
      <c r="O279" s="16">
        <f t="shared" si="159"/>
        <v>0</v>
      </c>
      <c r="P279" s="15">
        <f>+'8'!Q439</f>
        <v>0</v>
      </c>
      <c r="Q279" s="15">
        <f>+'8'!R439</f>
        <v>0</v>
      </c>
      <c r="R279" s="15">
        <f>SUM(S279,T279)</f>
        <v>0</v>
      </c>
      <c r="S279" s="15">
        <f>+'8'!T439</f>
        <v>0</v>
      </c>
      <c r="T279" s="15">
        <f>+'8'!U439</f>
        <v>0</v>
      </c>
      <c r="U279" s="15">
        <f>SUM(V279,W279)</f>
        <v>0</v>
      </c>
      <c r="V279" s="15">
        <f>+'8'!W439</f>
        <v>0</v>
      </c>
      <c r="W279" s="15">
        <f>+'8'!X439</f>
        <v>0</v>
      </c>
      <c r="X279" s="12"/>
      <c r="Y279" s="6"/>
    </row>
    <row r="280" spans="1:25" ht="12.75">
      <c r="A280" s="10">
        <v>3012</v>
      </c>
      <c r="B280" s="10" t="s">
        <v>240</v>
      </c>
      <c r="C280" s="10" t="s">
        <v>191</v>
      </c>
      <c r="D280" s="10" t="s">
        <v>199</v>
      </c>
      <c r="E280" s="11" t="s">
        <v>521</v>
      </c>
      <c r="F280" s="15">
        <f>SUM(G280,H280)</f>
        <v>0</v>
      </c>
      <c r="G280" s="15">
        <f>+'8'!H440</f>
        <v>0</v>
      </c>
      <c r="H280" s="15">
        <f>+'8'!I440</f>
        <v>0</v>
      </c>
      <c r="I280" s="15">
        <f>SUM(J280,K280)</f>
        <v>0</v>
      </c>
      <c r="J280" s="15">
        <f>+'8'!K440</f>
        <v>0</v>
      </c>
      <c r="K280" s="15">
        <f>+'8'!L440</f>
        <v>0</v>
      </c>
      <c r="L280" s="15">
        <f>SUM(M280,N280)</f>
        <v>0</v>
      </c>
      <c r="M280" s="15">
        <f>+'8'!N440</f>
        <v>0</v>
      </c>
      <c r="N280" s="15">
        <f>+'8'!O440</f>
        <v>0</v>
      </c>
      <c r="O280" s="16">
        <f t="shared" si="159"/>
        <v>0</v>
      </c>
      <c r="P280" s="15">
        <f>+'8'!Q440</f>
        <v>0</v>
      </c>
      <c r="Q280" s="15">
        <f>+'8'!R440</f>
        <v>0</v>
      </c>
      <c r="R280" s="15">
        <f>SUM(S280,T280)</f>
        <v>0</v>
      </c>
      <c r="S280" s="15">
        <f>+'8'!T440</f>
        <v>0</v>
      </c>
      <c r="T280" s="15">
        <f>+'8'!U440</f>
        <v>0</v>
      </c>
      <c r="U280" s="15">
        <f>SUM(V280,W280)</f>
        <v>0</v>
      </c>
      <c r="V280" s="15">
        <f>+'8'!W440</f>
        <v>0</v>
      </c>
      <c r="W280" s="15">
        <f>+'8'!X440</f>
        <v>0</v>
      </c>
      <c r="X280" s="12"/>
      <c r="Y280" s="6"/>
    </row>
    <row r="281" spans="1:25" ht="12.75">
      <c r="A281" s="10">
        <v>3020</v>
      </c>
      <c r="B281" s="10" t="s">
        <v>240</v>
      </c>
      <c r="C281" s="10" t="s">
        <v>199</v>
      </c>
      <c r="D281" s="10" t="s">
        <v>190</v>
      </c>
      <c r="E281" s="11" t="s">
        <v>522</v>
      </c>
      <c r="F281" s="15">
        <f t="shared" ref="F281:N281" si="168">SUM(F283)</f>
        <v>0</v>
      </c>
      <c r="G281" s="15">
        <f t="shared" si="168"/>
        <v>0</v>
      </c>
      <c r="H281" s="15">
        <f t="shared" si="168"/>
        <v>0</v>
      </c>
      <c r="I281" s="15">
        <f t="shared" si="168"/>
        <v>0</v>
      </c>
      <c r="J281" s="15">
        <f t="shared" si="168"/>
        <v>0</v>
      </c>
      <c r="K281" s="15">
        <f t="shared" si="168"/>
        <v>0</v>
      </c>
      <c r="L281" s="15">
        <f t="shared" si="168"/>
        <v>0</v>
      </c>
      <c r="M281" s="15">
        <f t="shared" si="168"/>
        <v>0</v>
      </c>
      <c r="N281" s="15">
        <f t="shared" si="168"/>
        <v>0</v>
      </c>
      <c r="O281" s="16">
        <f t="shared" si="159"/>
        <v>0</v>
      </c>
      <c r="P281" s="15">
        <f>SUM(P283)</f>
        <v>0</v>
      </c>
      <c r="Q281" s="15">
        <f>SUM(Q283)</f>
        <v>0</v>
      </c>
      <c r="R281" s="15">
        <f t="shared" ref="R281:W281" si="169">SUM(R283)</f>
        <v>0</v>
      </c>
      <c r="S281" s="15">
        <f t="shared" si="169"/>
        <v>0</v>
      </c>
      <c r="T281" s="15">
        <f t="shared" si="169"/>
        <v>0</v>
      </c>
      <c r="U281" s="15">
        <f t="shared" si="169"/>
        <v>0</v>
      </c>
      <c r="V281" s="15">
        <f t="shared" si="169"/>
        <v>0</v>
      </c>
      <c r="W281" s="15">
        <f t="shared" si="169"/>
        <v>0</v>
      </c>
      <c r="X281" s="12"/>
      <c r="Y281" s="6"/>
    </row>
    <row r="282" spans="1:25" ht="12.75">
      <c r="A282" s="10"/>
      <c r="B282" s="10"/>
      <c r="C282" s="10"/>
      <c r="D282" s="10"/>
      <c r="E282" s="11" t="s">
        <v>346</v>
      </c>
      <c r="F282" s="17"/>
      <c r="G282" s="17"/>
      <c r="H282" s="17"/>
      <c r="I282" s="17"/>
      <c r="J282" s="17"/>
      <c r="K282" s="17"/>
      <c r="L282" s="17"/>
      <c r="M282" s="17"/>
      <c r="N282" s="17"/>
      <c r="O282" s="16"/>
      <c r="P282" s="17"/>
      <c r="Q282" s="17"/>
      <c r="R282" s="17"/>
      <c r="S282" s="17"/>
      <c r="T282" s="17"/>
      <c r="U282" s="17"/>
      <c r="V282" s="17"/>
      <c r="W282" s="17"/>
      <c r="X282" s="12"/>
      <c r="Y282" s="6"/>
    </row>
    <row r="283" spans="1:25" ht="12.75">
      <c r="A283" s="10">
        <v>3021</v>
      </c>
      <c r="B283" s="10" t="s">
        <v>240</v>
      </c>
      <c r="C283" s="10" t="s">
        <v>199</v>
      </c>
      <c r="D283" s="10" t="s">
        <v>191</v>
      </c>
      <c r="E283" s="11" t="s">
        <v>522</v>
      </c>
      <c r="F283" s="15">
        <f>SUM(G283,H283)</f>
        <v>0</v>
      </c>
      <c r="G283" s="15">
        <f>+'8'!H443</f>
        <v>0</v>
      </c>
      <c r="H283" s="15">
        <f>+'8'!I443</f>
        <v>0</v>
      </c>
      <c r="I283" s="15">
        <f>SUM(J283,K283)</f>
        <v>0</v>
      </c>
      <c r="J283" s="15">
        <f>+'8'!K443</f>
        <v>0</v>
      </c>
      <c r="K283" s="15">
        <f>+'8'!L443</f>
        <v>0</v>
      </c>
      <c r="L283" s="15">
        <f>SUM(M283,N283)</f>
        <v>0</v>
      </c>
      <c r="M283" s="15">
        <f>+'8'!N443</f>
        <v>0</v>
      </c>
      <c r="N283" s="15">
        <f>+'8'!O443</f>
        <v>0</v>
      </c>
      <c r="O283" s="16">
        <f t="shared" si="159"/>
        <v>0</v>
      </c>
      <c r="P283" s="15">
        <f>+'8'!Q443</f>
        <v>0</v>
      </c>
      <c r="Q283" s="15">
        <f>+'8'!R443</f>
        <v>0</v>
      </c>
      <c r="R283" s="15">
        <f>SUM(S283,T283)</f>
        <v>0</v>
      </c>
      <c r="S283" s="15">
        <f>+'8'!T443</f>
        <v>0</v>
      </c>
      <c r="T283" s="15">
        <f>+'8'!U443</f>
        <v>0</v>
      </c>
      <c r="U283" s="15">
        <f>SUM(V283,W283)</f>
        <v>0</v>
      </c>
      <c r="V283" s="15">
        <f>+'8'!W443</f>
        <v>0</v>
      </c>
      <c r="W283" s="15">
        <f>+'8'!X443</f>
        <v>0</v>
      </c>
      <c r="X283" s="12"/>
      <c r="Y283" s="6"/>
    </row>
    <row r="284" spans="1:25" ht="12.75">
      <c r="A284" s="10">
        <v>3030</v>
      </c>
      <c r="B284" s="10" t="s">
        <v>240</v>
      </c>
      <c r="C284" s="10" t="s">
        <v>193</v>
      </c>
      <c r="D284" s="10" t="s">
        <v>190</v>
      </c>
      <c r="E284" s="11" t="s">
        <v>523</v>
      </c>
      <c r="F284" s="15">
        <f t="shared" ref="F284:N284" si="170">SUM(F286)</f>
        <v>1388</v>
      </c>
      <c r="G284" s="15">
        <f t="shared" si="170"/>
        <v>1388</v>
      </c>
      <c r="H284" s="15">
        <f t="shared" si="170"/>
        <v>0</v>
      </c>
      <c r="I284" s="15">
        <f t="shared" si="170"/>
        <v>2547</v>
      </c>
      <c r="J284" s="15">
        <f t="shared" si="170"/>
        <v>2547</v>
      </c>
      <c r="K284" s="15">
        <f t="shared" si="170"/>
        <v>0</v>
      </c>
      <c r="L284" s="15">
        <f t="shared" si="170"/>
        <v>2547</v>
      </c>
      <c r="M284" s="15">
        <f t="shared" si="170"/>
        <v>2547</v>
      </c>
      <c r="N284" s="15">
        <f t="shared" si="170"/>
        <v>0</v>
      </c>
      <c r="O284" s="16">
        <f t="shared" si="159"/>
        <v>0</v>
      </c>
      <c r="P284" s="15">
        <f>SUM(P286)</f>
        <v>0</v>
      </c>
      <c r="Q284" s="15">
        <f>SUM(Q286)</f>
        <v>0</v>
      </c>
      <c r="R284" s="15">
        <f t="shared" ref="R284:W284" si="171">SUM(R286)</f>
        <v>2547</v>
      </c>
      <c r="S284" s="15">
        <f t="shared" si="171"/>
        <v>2547</v>
      </c>
      <c r="T284" s="15">
        <f t="shared" si="171"/>
        <v>0</v>
      </c>
      <c r="U284" s="15">
        <f t="shared" si="171"/>
        <v>2547</v>
      </c>
      <c r="V284" s="15">
        <f t="shared" si="171"/>
        <v>2547</v>
      </c>
      <c r="W284" s="15">
        <f t="shared" si="171"/>
        <v>0</v>
      </c>
      <c r="X284" s="12"/>
      <c r="Y284" s="6"/>
    </row>
    <row r="285" spans="1:25" ht="12.75">
      <c r="A285" s="10"/>
      <c r="B285" s="10"/>
      <c r="C285" s="10"/>
      <c r="D285" s="10"/>
      <c r="E285" s="11" t="s">
        <v>346</v>
      </c>
      <c r="F285" s="17"/>
      <c r="G285" s="17"/>
      <c r="H285" s="17"/>
      <c r="I285" s="17"/>
      <c r="J285" s="17"/>
      <c r="K285" s="17"/>
      <c r="L285" s="17"/>
      <c r="M285" s="17"/>
      <c r="N285" s="17"/>
      <c r="O285" s="16"/>
      <c r="P285" s="17"/>
      <c r="Q285" s="17"/>
      <c r="R285" s="17"/>
      <c r="S285" s="17"/>
      <c r="T285" s="17"/>
      <c r="U285" s="17"/>
      <c r="V285" s="17"/>
      <c r="W285" s="17"/>
      <c r="X285" s="12"/>
      <c r="Y285" s="6"/>
    </row>
    <row r="286" spans="1:25" ht="12.75">
      <c r="A286" s="10">
        <v>3031</v>
      </c>
      <c r="B286" s="10" t="s">
        <v>240</v>
      </c>
      <c r="C286" s="10" t="s">
        <v>193</v>
      </c>
      <c r="D286" s="10" t="s">
        <v>191</v>
      </c>
      <c r="E286" s="11" t="s">
        <v>523</v>
      </c>
      <c r="F286" s="15">
        <f>SUM(G286,H286)</f>
        <v>1388</v>
      </c>
      <c r="G286" s="15">
        <f>+'8'!H446</f>
        <v>1388</v>
      </c>
      <c r="H286" s="15">
        <f>+'8'!I446</f>
        <v>0</v>
      </c>
      <c r="I286" s="15">
        <f>SUM(J286,K286)</f>
        <v>2547</v>
      </c>
      <c r="J286" s="15">
        <f>+'8'!K446</f>
        <v>2547</v>
      </c>
      <c r="K286" s="15">
        <f>+'8'!L446</f>
        <v>0</v>
      </c>
      <c r="L286" s="15">
        <f>SUM(M286,N286)</f>
        <v>2547</v>
      </c>
      <c r="M286" s="15">
        <f>+'8'!N446</f>
        <v>2547</v>
      </c>
      <c r="N286" s="15">
        <f>+'8'!O446</f>
        <v>0</v>
      </c>
      <c r="O286" s="16">
        <f t="shared" si="159"/>
        <v>0</v>
      </c>
      <c r="P286" s="15">
        <f>+'8'!Q446</f>
        <v>0</v>
      </c>
      <c r="Q286" s="15">
        <f>+'8'!R446</f>
        <v>0</v>
      </c>
      <c r="R286" s="15">
        <f>SUM(S286,T286)</f>
        <v>2547</v>
      </c>
      <c r="S286" s="15">
        <f>+'8'!T446</f>
        <v>2547</v>
      </c>
      <c r="T286" s="15">
        <f>+'8'!U446</f>
        <v>0</v>
      </c>
      <c r="U286" s="15">
        <f>SUM(V286,W286)</f>
        <v>2547</v>
      </c>
      <c r="V286" s="15">
        <f>+'8'!W446</f>
        <v>2547</v>
      </c>
      <c r="W286" s="15">
        <f>+'8'!X446</f>
        <v>0</v>
      </c>
      <c r="X286" s="12"/>
      <c r="Y286" s="6"/>
    </row>
    <row r="287" spans="1:25" ht="12.75">
      <c r="A287" s="10">
        <v>3040</v>
      </c>
      <c r="B287" s="10" t="s">
        <v>240</v>
      </c>
      <c r="C287" s="10" t="s">
        <v>205</v>
      </c>
      <c r="D287" s="10" t="s">
        <v>190</v>
      </c>
      <c r="E287" s="11" t="s">
        <v>524</v>
      </c>
      <c r="F287" s="15">
        <f t="shared" ref="F287:N287" si="172">SUM(F289)</f>
        <v>10198.31</v>
      </c>
      <c r="G287" s="15">
        <f t="shared" si="172"/>
        <v>10198.31</v>
      </c>
      <c r="H287" s="15">
        <f t="shared" si="172"/>
        <v>0</v>
      </c>
      <c r="I287" s="15">
        <f t="shared" si="172"/>
        <v>27370</v>
      </c>
      <c r="J287" s="15">
        <f t="shared" si="172"/>
        <v>27370</v>
      </c>
      <c r="K287" s="15">
        <f t="shared" si="172"/>
        <v>0</v>
      </c>
      <c r="L287" s="15">
        <f t="shared" si="172"/>
        <v>36450</v>
      </c>
      <c r="M287" s="15">
        <f t="shared" si="172"/>
        <v>36450</v>
      </c>
      <c r="N287" s="15">
        <f t="shared" si="172"/>
        <v>0</v>
      </c>
      <c r="O287" s="16">
        <f t="shared" si="159"/>
        <v>9080</v>
      </c>
      <c r="P287" s="15">
        <f>SUM(P289)</f>
        <v>9080</v>
      </c>
      <c r="Q287" s="15">
        <f>SUM(Q289)</f>
        <v>0</v>
      </c>
      <c r="R287" s="15">
        <f t="shared" ref="R287:W287" si="173">SUM(R289)</f>
        <v>44450</v>
      </c>
      <c r="S287" s="15">
        <f t="shared" si="173"/>
        <v>44450</v>
      </c>
      <c r="T287" s="15">
        <f t="shared" si="173"/>
        <v>0</v>
      </c>
      <c r="U287" s="15">
        <f t="shared" si="173"/>
        <v>44450</v>
      </c>
      <c r="V287" s="15">
        <f t="shared" si="173"/>
        <v>44450</v>
      </c>
      <c r="W287" s="15">
        <f t="shared" si="173"/>
        <v>0</v>
      </c>
      <c r="X287" s="12"/>
      <c r="Y287" s="6"/>
    </row>
    <row r="288" spans="1:25" ht="12.75">
      <c r="A288" s="10"/>
      <c r="B288" s="10"/>
      <c r="C288" s="10"/>
      <c r="D288" s="10"/>
      <c r="E288" s="11" t="s">
        <v>346</v>
      </c>
      <c r="F288" s="17"/>
      <c r="G288" s="17"/>
      <c r="H288" s="17"/>
      <c r="I288" s="17"/>
      <c r="J288" s="17"/>
      <c r="K288" s="17"/>
      <c r="L288" s="17"/>
      <c r="M288" s="17"/>
      <c r="N288" s="17"/>
      <c r="O288" s="16"/>
      <c r="P288" s="17"/>
      <c r="Q288" s="17"/>
      <c r="R288" s="17"/>
      <c r="S288" s="17"/>
      <c r="T288" s="17"/>
      <c r="U288" s="17"/>
      <c r="V288" s="17"/>
      <c r="W288" s="17"/>
      <c r="X288" s="12"/>
      <c r="Y288" s="6"/>
    </row>
    <row r="289" spans="1:25" ht="12.75">
      <c r="A289" s="10">
        <v>3041</v>
      </c>
      <c r="B289" s="10" t="s">
        <v>240</v>
      </c>
      <c r="C289" s="10" t="s">
        <v>205</v>
      </c>
      <c r="D289" s="10" t="s">
        <v>191</v>
      </c>
      <c r="E289" s="11" t="s">
        <v>524</v>
      </c>
      <c r="F289" s="15">
        <f>SUM(G289,H289)</f>
        <v>10198.31</v>
      </c>
      <c r="G289" s="15">
        <f>+'8'!H452</f>
        <v>10198.31</v>
      </c>
      <c r="H289" s="15">
        <f>+'8'!I452</f>
        <v>0</v>
      </c>
      <c r="I289" s="15">
        <f>SUM(J289,K289)</f>
        <v>27370</v>
      </c>
      <c r="J289" s="15">
        <f>+'8'!K452</f>
        <v>27370</v>
      </c>
      <c r="K289" s="15">
        <f>+'8'!L452</f>
        <v>0</v>
      </c>
      <c r="L289" s="15">
        <f>SUM(M289,N289)</f>
        <v>36450</v>
      </c>
      <c r="M289" s="15">
        <f>+'8'!N452</f>
        <v>36450</v>
      </c>
      <c r="N289" s="15">
        <f>+'8'!O452</f>
        <v>0</v>
      </c>
      <c r="O289" s="16">
        <f t="shared" si="159"/>
        <v>9080</v>
      </c>
      <c r="P289" s="15">
        <f>+'8'!Q452</f>
        <v>9080</v>
      </c>
      <c r="Q289" s="15">
        <f>+'8'!R452</f>
        <v>0</v>
      </c>
      <c r="R289" s="15">
        <f>SUM(S289,T289)</f>
        <v>44450</v>
      </c>
      <c r="S289" s="15">
        <f>+'8'!T452</f>
        <v>44450</v>
      </c>
      <c r="T289" s="15">
        <f>+'8'!U452</f>
        <v>0</v>
      </c>
      <c r="U289" s="15">
        <f>SUM(V289,W289)</f>
        <v>44450</v>
      </c>
      <c r="V289" s="15">
        <f>+'8'!W452</f>
        <v>44450</v>
      </c>
      <c r="W289" s="15">
        <f>+'8'!X452</f>
        <v>0</v>
      </c>
      <c r="X289" s="12"/>
      <c r="Y289" s="6"/>
    </row>
    <row r="290" spans="1:25" ht="12.75">
      <c r="A290" s="10">
        <v>3050</v>
      </c>
      <c r="B290" s="10" t="s">
        <v>240</v>
      </c>
      <c r="C290" s="10" t="s">
        <v>195</v>
      </c>
      <c r="D290" s="10" t="s">
        <v>190</v>
      </c>
      <c r="E290" s="11" t="s">
        <v>348</v>
      </c>
      <c r="F290" s="15">
        <f t="shared" ref="F290:N290" si="174">SUM(F292)</f>
        <v>0</v>
      </c>
      <c r="G290" s="15">
        <f t="shared" si="174"/>
        <v>0</v>
      </c>
      <c r="H290" s="15">
        <f t="shared" si="174"/>
        <v>0</v>
      </c>
      <c r="I290" s="15">
        <f t="shared" si="174"/>
        <v>0</v>
      </c>
      <c r="J290" s="15">
        <f t="shared" si="174"/>
        <v>0</v>
      </c>
      <c r="K290" s="15">
        <f t="shared" si="174"/>
        <v>0</v>
      </c>
      <c r="L290" s="15">
        <f t="shared" si="174"/>
        <v>0</v>
      </c>
      <c r="M290" s="15">
        <f t="shared" si="174"/>
        <v>0</v>
      </c>
      <c r="N290" s="15">
        <f t="shared" si="174"/>
        <v>0</v>
      </c>
      <c r="O290" s="16">
        <f t="shared" si="159"/>
        <v>0</v>
      </c>
      <c r="P290" s="15">
        <f>SUM(P292)</f>
        <v>0</v>
      </c>
      <c r="Q290" s="15">
        <f>SUM(Q292)</f>
        <v>0</v>
      </c>
      <c r="R290" s="15">
        <f t="shared" ref="R290:W290" si="175">SUM(R292)</f>
        <v>0</v>
      </c>
      <c r="S290" s="15">
        <f t="shared" si="175"/>
        <v>0</v>
      </c>
      <c r="T290" s="15">
        <f t="shared" si="175"/>
        <v>0</v>
      </c>
      <c r="U290" s="15">
        <f t="shared" si="175"/>
        <v>0</v>
      </c>
      <c r="V290" s="15">
        <f t="shared" si="175"/>
        <v>0</v>
      </c>
      <c r="W290" s="15">
        <f t="shared" si="175"/>
        <v>0</v>
      </c>
      <c r="X290" s="12"/>
      <c r="Y290" s="6"/>
    </row>
    <row r="291" spans="1:25" ht="12.75">
      <c r="A291" s="10"/>
      <c r="B291" s="10"/>
      <c r="C291" s="10"/>
      <c r="D291" s="10"/>
      <c r="E291" s="11" t="s">
        <v>346</v>
      </c>
      <c r="F291" s="17"/>
      <c r="G291" s="17"/>
      <c r="H291" s="17"/>
      <c r="I291" s="17"/>
      <c r="J291" s="17"/>
      <c r="K291" s="17"/>
      <c r="L291" s="17"/>
      <c r="M291" s="17"/>
      <c r="N291" s="17"/>
      <c r="O291" s="16"/>
      <c r="P291" s="17"/>
      <c r="Q291" s="17"/>
      <c r="R291" s="17"/>
      <c r="S291" s="17"/>
      <c r="T291" s="17"/>
      <c r="U291" s="17"/>
      <c r="V291" s="17"/>
      <c r="W291" s="17"/>
      <c r="X291" s="12"/>
      <c r="Y291" s="6"/>
    </row>
    <row r="292" spans="1:25" ht="12.75">
      <c r="A292" s="10">
        <v>3051</v>
      </c>
      <c r="B292" s="10" t="s">
        <v>240</v>
      </c>
      <c r="C292" s="10" t="s">
        <v>195</v>
      </c>
      <c r="D292" s="10" t="s">
        <v>191</v>
      </c>
      <c r="E292" s="11" t="s">
        <v>348</v>
      </c>
      <c r="F292" s="15">
        <f>SUM(G292,H292)</f>
        <v>0</v>
      </c>
      <c r="G292" s="15">
        <f>+'8'!H456</f>
        <v>0</v>
      </c>
      <c r="H292" s="15">
        <f>+'8'!I456</f>
        <v>0</v>
      </c>
      <c r="I292" s="15">
        <f>SUM(J292,K292)</f>
        <v>0</v>
      </c>
      <c r="J292" s="15">
        <f>+'8'!K456</f>
        <v>0</v>
      </c>
      <c r="K292" s="15">
        <f>+'8'!L456</f>
        <v>0</v>
      </c>
      <c r="L292" s="15">
        <f>SUM(M292,N292)</f>
        <v>0</v>
      </c>
      <c r="M292" s="15">
        <f>+'8'!N456</f>
        <v>0</v>
      </c>
      <c r="N292" s="15">
        <f>+'8'!O456</f>
        <v>0</v>
      </c>
      <c r="O292" s="16">
        <f t="shared" si="159"/>
        <v>0</v>
      </c>
      <c r="P292" s="15">
        <f>+'8'!Q456</f>
        <v>0</v>
      </c>
      <c r="Q292" s="15">
        <f>+'8'!R456</f>
        <v>0</v>
      </c>
      <c r="R292" s="15">
        <f>SUM(S292,T292)</f>
        <v>0</v>
      </c>
      <c r="S292" s="15">
        <f>+'8'!T456</f>
        <v>0</v>
      </c>
      <c r="T292" s="15">
        <f>+'8'!U456</f>
        <v>0</v>
      </c>
      <c r="U292" s="15">
        <f>SUM(V292,W292)</f>
        <v>0</v>
      </c>
      <c r="V292" s="15">
        <f>+'8'!W456</f>
        <v>0</v>
      </c>
      <c r="W292" s="15">
        <f>+'8'!X456</f>
        <v>0</v>
      </c>
      <c r="X292" s="12"/>
      <c r="Y292" s="6"/>
    </row>
    <row r="293" spans="1:25" ht="12.75">
      <c r="A293" s="10">
        <v>3060</v>
      </c>
      <c r="B293" s="10" t="s">
        <v>240</v>
      </c>
      <c r="C293" s="10" t="s">
        <v>196</v>
      </c>
      <c r="D293" s="10" t="s">
        <v>190</v>
      </c>
      <c r="E293" s="11" t="s">
        <v>347</v>
      </c>
      <c r="F293" s="15">
        <f t="shared" ref="F293:N293" si="176">SUM(F295)</f>
        <v>5240</v>
      </c>
      <c r="G293" s="15">
        <f t="shared" si="176"/>
        <v>240</v>
      </c>
      <c r="H293" s="15">
        <f t="shared" si="176"/>
        <v>5000</v>
      </c>
      <c r="I293" s="15">
        <f t="shared" si="176"/>
        <v>1260</v>
      </c>
      <c r="J293" s="15">
        <f t="shared" si="176"/>
        <v>1260</v>
      </c>
      <c r="K293" s="15">
        <f t="shared" si="176"/>
        <v>0</v>
      </c>
      <c r="L293" s="15">
        <f t="shared" si="176"/>
        <v>1260</v>
      </c>
      <c r="M293" s="15">
        <f t="shared" si="176"/>
        <v>1260</v>
      </c>
      <c r="N293" s="15">
        <f t="shared" si="176"/>
        <v>0</v>
      </c>
      <c r="O293" s="16">
        <f t="shared" si="159"/>
        <v>0</v>
      </c>
      <c r="P293" s="15">
        <f>SUM(P295)</f>
        <v>0</v>
      </c>
      <c r="Q293" s="15">
        <f>SUM(Q295)</f>
        <v>0</v>
      </c>
      <c r="R293" s="15">
        <f t="shared" ref="R293:W293" si="177">SUM(R295)</f>
        <v>1260</v>
      </c>
      <c r="S293" s="15">
        <f t="shared" si="177"/>
        <v>1260</v>
      </c>
      <c r="T293" s="15">
        <f t="shared" si="177"/>
        <v>0</v>
      </c>
      <c r="U293" s="15">
        <f t="shared" si="177"/>
        <v>1260</v>
      </c>
      <c r="V293" s="15">
        <f t="shared" si="177"/>
        <v>1260</v>
      </c>
      <c r="W293" s="15">
        <f t="shared" si="177"/>
        <v>0</v>
      </c>
      <c r="X293" s="12"/>
      <c r="Y293" s="6"/>
    </row>
    <row r="294" spans="1:25" ht="12.75">
      <c r="A294" s="10"/>
      <c r="B294" s="10"/>
      <c r="C294" s="10"/>
      <c r="D294" s="10"/>
      <c r="E294" s="11" t="s">
        <v>346</v>
      </c>
      <c r="F294" s="17"/>
      <c r="G294" s="17"/>
      <c r="H294" s="17"/>
      <c r="I294" s="17"/>
      <c r="J294" s="17"/>
      <c r="K294" s="17"/>
      <c r="L294" s="17"/>
      <c r="M294" s="17"/>
      <c r="N294" s="17"/>
      <c r="O294" s="16"/>
      <c r="P294" s="17"/>
      <c r="Q294" s="17"/>
      <c r="R294" s="17"/>
      <c r="S294" s="17"/>
      <c r="T294" s="17"/>
      <c r="U294" s="17"/>
      <c r="V294" s="17"/>
      <c r="W294" s="17"/>
      <c r="X294" s="12"/>
      <c r="Y294" s="6"/>
    </row>
    <row r="295" spans="1:25" ht="12.75">
      <c r="A295" s="10">
        <v>3061</v>
      </c>
      <c r="B295" s="10" t="s">
        <v>240</v>
      </c>
      <c r="C295" s="10" t="s">
        <v>196</v>
      </c>
      <c r="D295" s="10" t="s">
        <v>191</v>
      </c>
      <c r="E295" s="11" t="s">
        <v>347</v>
      </c>
      <c r="F295" s="15">
        <f>SUM(G295,H295)</f>
        <v>5240</v>
      </c>
      <c r="G295" s="15">
        <f>+'8'!H459</f>
        <v>240</v>
      </c>
      <c r="H295" s="15">
        <f>+'8'!I459</f>
        <v>5000</v>
      </c>
      <c r="I295" s="15">
        <f>SUM(J295,K295)</f>
        <v>1260</v>
      </c>
      <c r="J295" s="15">
        <f>+'8'!K459</f>
        <v>1260</v>
      </c>
      <c r="K295" s="15">
        <f>+'8'!L459</f>
        <v>0</v>
      </c>
      <c r="L295" s="15">
        <f>SUM(M295,N295)</f>
        <v>1260</v>
      </c>
      <c r="M295" s="15">
        <f>+'8'!N459</f>
        <v>1260</v>
      </c>
      <c r="N295" s="15">
        <f>+'8'!O459</f>
        <v>0</v>
      </c>
      <c r="O295" s="16">
        <f t="shared" si="159"/>
        <v>0</v>
      </c>
      <c r="P295" s="15">
        <f>+'8'!Q459</f>
        <v>0</v>
      </c>
      <c r="Q295" s="15">
        <f>+'8'!R459</f>
        <v>0</v>
      </c>
      <c r="R295" s="15">
        <f>SUM(S295,T295)</f>
        <v>1260</v>
      </c>
      <c r="S295" s="15">
        <f>+'8'!T459</f>
        <v>1260</v>
      </c>
      <c r="T295" s="15">
        <f>+'8'!U459</f>
        <v>0</v>
      </c>
      <c r="U295" s="15">
        <f>SUM(V295,W295)</f>
        <v>1260</v>
      </c>
      <c r="V295" s="15">
        <f>+'8'!W459</f>
        <v>1260</v>
      </c>
      <c r="W295" s="15">
        <f>+'8'!X459</f>
        <v>0</v>
      </c>
      <c r="X295" s="12"/>
      <c r="Y295" s="6"/>
    </row>
    <row r="296" spans="1:25" ht="25.5">
      <c r="A296" s="10">
        <v>3070</v>
      </c>
      <c r="B296" s="10" t="s">
        <v>240</v>
      </c>
      <c r="C296" s="10" t="s">
        <v>209</v>
      </c>
      <c r="D296" s="10" t="s">
        <v>190</v>
      </c>
      <c r="E296" s="11" t="s">
        <v>345</v>
      </c>
      <c r="F296" s="15">
        <f t="shared" ref="F296:N296" si="178">SUM(F298)</f>
        <v>18271.099999999999</v>
      </c>
      <c r="G296" s="15">
        <f t="shared" si="178"/>
        <v>18271.099999999999</v>
      </c>
      <c r="H296" s="15">
        <f t="shared" si="178"/>
        <v>0</v>
      </c>
      <c r="I296" s="15">
        <f t="shared" si="178"/>
        <v>26500</v>
      </c>
      <c r="J296" s="15">
        <f t="shared" si="178"/>
        <v>26500</v>
      </c>
      <c r="K296" s="15">
        <f t="shared" si="178"/>
        <v>0</v>
      </c>
      <c r="L296" s="15">
        <f t="shared" si="178"/>
        <v>26500</v>
      </c>
      <c r="M296" s="15">
        <f t="shared" si="178"/>
        <v>26500</v>
      </c>
      <c r="N296" s="15">
        <f t="shared" si="178"/>
        <v>0</v>
      </c>
      <c r="O296" s="16">
        <f t="shared" si="159"/>
        <v>0</v>
      </c>
      <c r="P296" s="15">
        <f>SUM(P298)</f>
        <v>0</v>
      </c>
      <c r="Q296" s="15">
        <f>SUM(Q298)</f>
        <v>0</v>
      </c>
      <c r="R296" s="15">
        <f t="shared" ref="R296:W296" si="179">SUM(R298)</f>
        <v>26500</v>
      </c>
      <c r="S296" s="15">
        <f t="shared" si="179"/>
        <v>26500</v>
      </c>
      <c r="T296" s="15">
        <f t="shared" si="179"/>
        <v>0</v>
      </c>
      <c r="U296" s="15">
        <f t="shared" si="179"/>
        <v>26500</v>
      </c>
      <c r="V296" s="15">
        <f t="shared" si="179"/>
        <v>26500</v>
      </c>
      <c r="W296" s="15">
        <f t="shared" si="179"/>
        <v>0</v>
      </c>
      <c r="X296" s="12"/>
      <c r="Y296" s="6"/>
    </row>
    <row r="297" spans="1:25" ht="12.75">
      <c r="A297" s="10"/>
      <c r="B297" s="10"/>
      <c r="C297" s="10"/>
      <c r="D297" s="10"/>
      <c r="E297" s="11" t="s">
        <v>346</v>
      </c>
      <c r="F297" s="17"/>
      <c r="G297" s="17"/>
      <c r="H297" s="17"/>
      <c r="I297" s="17"/>
      <c r="J297" s="17"/>
      <c r="K297" s="17"/>
      <c r="L297" s="17"/>
      <c r="M297" s="17"/>
      <c r="N297" s="17"/>
      <c r="O297" s="16"/>
      <c r="P297" s="17"/>
      <c r="Q297" s="17"/>
      <c r="R297" s="17"/>
      <c r="S297" s="17"/>
      <c r="T297" s="17"/>
      <c r="U297" s="17"/>
      <c r="V297" s="17"/>
      <c r="W297" s="17"/>
      <c r="X297" s="12"/>
      <c r="Y297" s="6"/>
    </row>
    <row r="298" spans="1:25" ht="25.5">
      <c r="A298" s="10">
        <v>3071</v>
      </c>
      <c r="B298" s="10" t="s">
        <v>240</v>
      </c>
      <c r="C298" s="10" t="s">
        <v>209</v>
      </c>
      <c r="D298" s="10" t="s">
        <v>191</v>
      </c>
      <c r="E298" s="11" t="s">
        <v>345</v>
      </c>
      <c r="F298" s="15">
        <f>SUM(G298,H298)</f>
        <v>18271.099999999999</v>
      </c>
      <c r="G298" s="15">
        <f>+'8'!H464</f>
        <v>18271.099999999999</v>
      </c>
      <c r="H298" s="15">
        <f>+'8'!I464</f>
        <v>0</v>
      </c>
      <c r="I298" s="15">
        <f>SUM(J298,K298)</f>
        <v>26500</v>
      </c>
      <c r="J298" s="15">
        <f>+'8'!K464</f>
        <v>26500</v>
      </c>
      <c r="K298" s="15">
        <f>+'8'!L464</f>
        <v>0</v>
      </c>
      <c r="L298" s="15">
        <f>SUM(M298,N298)</f>
        <v>26500</v>
      </c>
      <c r="M298" s="15">
        <f>+'8'!N464</f>
        <v>26500</v>
      </c>
      <c r="N298" s="15">
        <f>+'8'!O464</f>
        <v>0</v>
      </c>
      <c r="O298" s="16">
        <f t="shared" si="159"/>
        <v>0</v>
      </c>
      <c r="P298" s="15">
        <f>+'8'!Q464</f>
        <v>0</v>
      </c>
      <c r="Q298" s="15">
        <f>+'8'!R464</f>
        <v>0</v>
      </c>
      <c r="R298" s="15">
        <f>SUM(S298,T298)</f>
        <v>26500</v>
      </c>
      <c r="S298" s="15">
        <f>+'8'!T464</f>
        <v>26500</v>
      </c>
      <c r="T298" s="15">
        <f>+'8'!U464</f>
        <v>0</v>
      </c>
      <c r="U298" s="15">
        <f>SUM(V298,W298)</f>
        <v>26500</v>
      </c>
      <c r="V298" s="15">
        <f>+'8'!W464</f>
        <v>26500</v>
      </c>
      <c r="W298" s="15">
        <f>+'8'!X464</f>
        <v>0</v>
      </c>
      <c r="X298" s="12"/>
      <c r="Y298" s="6"/>
    </row>
    <row r="299" spans="1:25" ht="25.5">
      <c r="A299" s="10">
        <v>3080</v>
      </c>
      <c r="B299" s="10" t="s">
        <v>240</v>
      </c>
      <c r="C299" s="10" t="s">
        <v>376</v>
      </c>
      <c r="D299" s="10" t="s">
        <v>190</v>
      </c>
      <c r="E299" s="11" t="s">
        <v>344</v>
      </c>
      <c r="F299" s="15">
        <f t="shared" ref="F299:N299" si="180">SUM(F301)</f>
        <v>0</v>
      </c>
      <c r="G299" s="15">
        <f t="shared" si="180"/>
        <v>0</v>
      </c>
      <c r="H299" s="15">
        <f t="shared" si="180"/>
        <v>0</v>
      </c>
      <c r="I299" s="15">
        <f t="shared" si="180"/>
        <v>0</v>
      </c>
      <c r="J299" s="15">
        <f t="shared" si="180"/>
        <v>0</v>
      </c>
      <c r="K299" s="15">
        <f t="shared" si="180"/>
        <v>0</v>
      </c>
      <c r="L299" s="15">
        <f t="shared" si="180"/>
        <v>0</v>
      </c>
      <c r="M299" s="15">
        <f t="shared" si="180"/>
        <v>0</v>
      </c>
      <c r="N299" s="15">
        <f t="shared" si="180"/>
        <v>0</v>
      </c>
      <c r="O299" s="16">
        <f t="shared" si="159"/>
        <v>0</v>
      </c>
      <c r="P299" s="15">
        <f>SUM(P301)</f>
        <v>0</v>
      </c>
      <c r="Q299" s="15">
        <f>SUM(Q301)</f>
        <v>0</v>
      </c>
      <c r="R299" s="15">
        <f t="shared" ref="R299:W299" si="181">SUM(R301)</f>
        <v>0</v>
      </c>
      <c r="S299" s="15">
        <f t="shared" si="181"/>
        <v>0</v>
      </c>
      <c r="T299" s="15">
        <f t="shared" si="181"/>
        <v>0</v>
      </c>
      <c r="U299" s="15">
        <f t="shared" si="181"/>
        <v>0</v>
      </c>
      <c r="V299" s="15">
        <f t="shared" si="181"/>
        <v>0</v>
      </c>
      <c r="W299" s="15">
        <f t="shared" si="181"/>
        <v>0</v>
      </c>
      <c r="X299" s="12"/>
      <c r="Y299" s="6"/>
    </row>
    <row r="300" spans="1:25" ht="12.75">
      <c r="A300" s="10"/>
      <c r="B300" s="10"/>
      <c r="C300" s="10"/>
      <c r="D300" s="10"/>
      <c r="E300" s="11" t="s">
        <v>346</v>
      </c>
      <c r="F300" s="17"/>
      <c r="G300" s="17"/>
      <c r="H300" s="17"/>
      <c r="I300" s="17"/>
      <c r="J300" s="17"/>
      <c r="K300" s="17"/>
      <c r="L300" s="17"/>
      <c r="M300" s="17"/>
      <c r="N300" s="17"/>
      <c r="O300" s="16"/>
      <c r="P300" s="17"/>
      <c r="Q300" s="17"/>
      <c r="R300" s="17"/>
      <c r="S300" s="17"/>
      <c r="T300" s="17"/>
      <c r="U300" s="17"/>
      <c r="V300" s="17"/>
      <c r="W300" s="17"/>
      <c r="X300" s="12"/>
      <c r="Y300" s="6"/>
    </row>
    <row r="301" spans="1:25" ht="25.5">
      <c r="A301" s="10">
        <v>3081</v>
      </c>
      <c r="B301" s="10" t="s">
        <v>240</v>
      </c>
      <c r="C301" s="10" t="s">
        <v>376</v>
      </c>
      <c r="D301" s="10" t="s">
        <v>191</v>
      </c>
      <c r="E301" s="11" t="s">
        <v>344</v>
      </c>
      <c r="F301" s="15">
        <f>SUM(G301,H301)</f>
        <v>0</v>
      </c>
      <c r="G301" s="15">
        <f>+'8'!H471</f>
        <v>0</v>
      </c>
      <c r="H301" s="15">
        <f>+'8'!I471</f>
        <v>0</v>
      </c>
      <c r="I301" s="15">
        <f>SUM(J301,K301)</f>
        <v>0</v>
      </c>
      <c r="J301" s="15">
        <f>+'8'!K471</f>
        <v>0</v>
      </c>
      <c r="K301" s="15">
        <f>+'8'!L471</f>
        <v>0</v>
      </c>
      <c r="L301" s="15">
        <f>SUM(M301,N301)</f>
        <v>0</v>
      </c>
      <c r="M301" s="15">
        <f>+'8'!N471</f>
        <v>0</v>
      </c>
      <c r="N301" s="15">
        <f>+'8'!O471</f>
        <v>0</v>
      </c>
      <c r="O301" s="16">
        <f t="shared" si="159"/>
        <v>0</v>
      </c>
      <c r="P301" s="15">
        <f>+'8'!Q471</f>
        <v>0</v>
      </c>
      <c r="Q301" s="15">
        <f>+'8'!R471</f>
        <v>0</v>
      </c>
      <c r="R301" s="15">
        <f>SUM(S301,T301)</f>
        <v>0</v>
      </c>
      <c r="S301" s="15">
        <f>+'8'!T471</f>
        <v>0</v>
      </c>
      <c r="T301" s="15">
        <f>+'8'!U471</f>
        <v>0</v>
      </c>
      <c r="U301" s="15">
        <f>SUM(V301,W301)</f>
        <v>0</v>
      </c>
      <c r="V301" s="15">
        <f>+'8'!W471</f>
        <v>0</v>
      </c>
      <c r="W301" s="15">
        <f>+'8'!X471</f>
        <v>0</v>
      </c>
      <c r="X301" s="12"/>
      <c r="Y301" s="6"/>
    </row>
    <row r="302" spans="1:25" ht="12.75">
      <c r="A302" s="10"/>
      <c r="B302" s="10"/>
      <c r="C302" s="10"/>
      <c r="D302" s="10"/>
      <c r="E302" s="11" t="s">
        <v>346</v>
      </c>
      <c r="F302" s="17"/>
      <c r="G302" s="17"/>
      <c r="H302" s="17"/>
      <c r="I302" s="17"/>
      <c r="J302" s="17"/>
      <c r="K302" s="17"/>
      <c r="L302" s="17"/>
      <c r="M302" s="17"/>
      <c r="N302" s="17"/>
      <c r="O302" s="16">
        <f t="shared" si="159"/>
        <v>0</v>
      </c>
      <c r="P302" s="17"/>
      <c r="Q302" s="17"/>
      <c r="R302" s="17"/>
      <c r="S302" s="17"/>
      <c r="T302" s="17"/>
      <c r="U302" s="17"/>
      <c r="V302" s="17"/>
      <c r="W302" s="17"/>
      <c r="X302" s="12"/>
      <c r="Y302" s="6"/>
    </row>
    <row r="303" spans="1:25" ht="25.5">
      <c r="A303" s="10">
        <v>3090</v>
      </c>
      <c r="B303" s="10" t="s">
        <v>240</v>
      </c>
      <c r="C303" s="10" t="s">
        <v>211</v>
      </c>
      <c r="D303" s="10" t="s">
        <v>190</v>
      </c>
      <c r="E303" s="11" t="s">
        <v>343</v>
      </c>
      <c r="F303" s="15">
        <f t="shared" ref="F303:N303" si="182">SUM(F305:F306)</f>
        <v>0</v>
      </c>
      <c r="G303" s="15">
        <f t="shared" si="182"/>
        <v>0</v>
      </c>
      <c r="H303" s="15">
        <f t="shared" si="182"/>
        <v>0</v>
      </c>
      <c r="I303" s="15">
        <f t="shared" si="182"/>
        <v>0</v>
      </c>
      <c r="J303" s="15">
        <f t="shared" si="182"/>
        <v>0</v>
      </c>
      <c r="K303" s="15">
        <f t="shared" si="182"/>
        <v>0</v>
      </c>
      <c r="L303" s="15">
        <f t="shared" si="182"/>
        <v>0</v>
      </c>
      <c r="M303" s="15">
        <f t="shared" si="182"/>
        <v>0</v>
      </c>
      <c r="N303" s="15">
        <f t="shared" si="182"/>
        <v>0</v>
      </c>
      <c r="O303" s="16">
        <f t="shared" si="159"/>
        <v>0</v>
      </c>
      <c r="P303" s="15">
        <f>SUM(P305:P306)</f>
        <v>0</v>
      </c>
      <c r="Q303" s="15">
        <f>SUM(Q305:Q306)</f>
        <v>0</v>
      </c>
      <c r="R303" s="15">
        <f t="shared" ref="R303:W303" si="183">SUM(R305:R306)</f>
        <v>0</v>
      </c>
      <c r="S303" s="15">
        <f t="shared" si="183"/>
        <v>0</v>
      </c>
      <c r="T303" s="15">
        <f t="shared" si="183"/>
        <v>0</v>
      </c>
      <c r="U303" s="15">
        <f t="shared" si="183"/>
        <v>0</v>
      </c>
      <c r="V303" s="15">
        <f t="shared" si="183"/>
        <v>0</v>
      </c>
      <c r="W303" s="15">
        <f t="shared" si="183"/>
        <v>0</v>
      </c>
      <c r="X303" s="12"/>
      <c r="Y303" s="6"/>
    </row>
    <row r="304" spans="1:25" ht="12.75">
      <c r="A304" s="10"/>
      <c r="B304" s="10"/>
      <c r="C304" s="10"/>
      <c r="D304" s="10"/>
      <c r="E304" s="11" t="s">
        <v>346</v>
      </c>
      <c r="F304" s="17"/>
      <c r="G304" s="17"/>
      <c r="H304" s="17"/>
      <c r="I304" s="17"/>
      <c r="J304" s="17"/>
      <c r="K304" s="17"/>
      <c r="L304" s="17"/>
      <c r="M304" s="17"/>
      <c r="N304" s="17"/>
      <c r="O304" s="16"/>
      <c r="P304" s="17"/>
      <c r="Q304" s="17"/>
      <c r="R304" s="17"/>
      <c r="S304" s="17"/>
      <c r="T304" s="17"/>
      <c r="U304" s="17"/>
      <c r="V304" s="17"/>
      <c r="W304" s="17"/>
      <c r="X304" s="12"/>
      <c r="Y304" s="6"/>
    </row>
    <row r="305" spans="1:25" ht="25.5">
      <c r="A305" s="10">
        <v>3091</v>
      </c>
      <c r="B305" s="10" t="s">
        <v>240</v>
      </c>
      <c r="C305" s="10" t="s">
        <v>211</v>
      </c>
      <c r="D305" s="10" t="s">
        <v>191</v>
      </c>
      <c r="E305" s="11" t="s">
        <v>343</v>
      </c>
      <c r="F305" s="15">
        <f>SUM(G305,H305)</f>
        <v>0</v>
      </c>
      <c r="G305" s="15">
        <f>+'8'!H475</f>
        <v>0</v>
      </c>
      <c r="H305" s="15">
        <f>+'8'!I475</f>
        <v>0</v>
      </c>
      <c r="I305" s="15">
        <f>SUM(J305,K305)</f>
        <v>0</v>
      </c>
      <c r="J305" s="15">
        <f>+'8'!K475</f>
        <v>0</v>
      </c>
      <c r="K305" s="15">
        <f>+'8'!L475</f>
        <v>0</v>
      </c>
      <c r="L305" s="15">
        <f>SUM(M305,N305)</f>
        <v>0</v>
      </c>
      <c r="M305" s="15">
        <f>+'8'!N475</f>
        <v>0</v>
      </c>
      <c r="N305" s="15">
        <f>+'8'!O475</f>
        <v>0</v>
      </c>
      <c r="O305" s="16">
        <f t="shared" si="159"/>
        <v>0</v>
      </c>
      <c r="P305" s="15">
        <f>+'8'!Q475</f>
        <v>0</v>
      </c>
      <c r="Q305" s="15">
        <f>+'8'!R475</f>
        <v>0</v>
      </c>
      <c r="R305" s="15">
        <f>SUM(S305,T305)</f>
        <v>0</v>
      </c>
      <c r="S305" s="15">
        <f>+'8'!T475</f>
        <v>0</v>
      </c>
      <c r="T305" s="15">
        <f>+'8'!U475</f>
        <v>0</v>
      </c>
      <c r="U305" s="15">
        <f>SUM(V305,W305)</f>
        <v>0</v>
      </c>
      <c r="V305" s="15">
        <f>+'8'!W475</f>
        <v>0</v>
      </c>
      <c r="W305" s="15">
        <f>+'8'!X475</f>
        <v>0</v>
      </c>
      <c r="X305" s="12"/>
      <c r="Y305" s="6"/>
    </row>
    <row r="306" spans="1:25" ht="25.5">
      <c r="A306" s="10">
        <v>3092</v>
      </c>
      <c r="B306" s="10" t="s">
        <v>240</v>
      </c>
      <c r="C306" s="10" t="s">
        <v>211</v>
      </c>
      <c r="D306" s="10" t="s">
        <v>199</v>
      </c>
      <c r="E306" s="11" t="s">
        <v>525</v>
      </c>
      <c r="F306" s="15">
        <f>SUM(G306,H306)</f>
        <v>0</v>
      </c>
      <c r="G306" s="15">
        <f>+'8'!H480</f>
        <v>0</v>
      </c>
      <c r="H306" s="15">
        <f>+'8'!I480</f>
        <v>0</v>
      </c>
      <c r="I306" s="15">
        <f>SUM(J306,K306)</f>
        <v>0</v>
      </c>
      <c r="J306" s="15">
        <f>+'8'!K480</f>
        <v>0</v>
      </c>
      <c r="K306" s="15">
        <f>+'8'!L480</f>
        <v>0</v>
      </c>
      <c r="L306" s="15">
        <f>SUM(M306,N306)</f>
        <v>0</v>
      </c>
      <c r="M306" s="15">
        <f>+'8'!N480</f>
        <v>0</v>
      </c>
      <c r="N306" s="15">
        <f>+'8'!O480</f>
        <v>0</v>
      </c>
      <c r="O306" s="16">
        <f t="shared" si="159"/>
        <v>0</v>
      </c>
      <c r="P306" s="15">
        <f>+'8'!Q480</f>
        <v>0</v>
      </c>
      <c r="Q306" s="15">
        <f>+'8'!R480</f>
        <v>0</v>
      </c>
      <c r="R306" s="15">
        <f>SUM(S306,T306)</f>
        <v>0</v>
      </c>
      <c r="S306" s="15">
        <f>+'8'!T480</f>
        <v>0</v>
      </c>
      <c r="T306" s="15">
        <f>+'8'!U480</f>
        <v>0</v>
      </c>
      <c r="U306" s="15">
        <f>SUM(V306,W306)</f>
        <v>0</v>
      </c>
      <c r="V306" s="15">
        <f>+'8'!W480</f>
        <v>0</v>
      </c>
      <c r="W306" s="15">
        <f>+'8'!X480</f>
        <v>0</v>
      </c>
      <c r="X306" s="12"/>
      <c r="Y306" s="6"/>
    </row>
    <row r="307" spans="1:25" ht="25.5">
      <c r="A307" s="10">
        <v>3100</v>
      </c>
      <c r="B307" s="10" t="s">
        <v>243</v>
      </c>
      <c r="C307" s="10" t="s">
        <v>190</v>
      </c>
      <c r="D307" s="10" t="s">
        <v>190</v>
      </c>
      <c r="E307" s="11" t="s">
        <v>526</v>
      </c>
      <c r="F307" s="15">
        <f t="shared" ref="F307:N307" si="184">SUM(F309)</f>
        <v>0</v>
      </c>
      <c r="G307" s="15">
        <f t="shared" si="184"/>
        <v>300000</v>
      </c>
      <c r="H307" s="15">
        <f t="shared" si="184"/>
        <v>0</v>
      </c>
      <c r="I307" s="15">
        <f t="shared" si="184"/>
        <v>0</v>
      </c>
      <c r="J307" s="15">
        <f t="shared" si="184"/>
        <v>346884.7</v>
      </c>
      <c r="K307" s="15">
        <f t="shared" si="184"/>
        <v>346884.7</v>
      </c>
      <c r="L307" s="15">
        <f t="shared" si="184"/>
        <v>0</v>
      </c>
      <c r="M307" s="15">
        <f t="shared" si="184"/>
        <v>483758.6</v>
      </c>
      <c r="N307" s="15">
        <f t="shared" si="184"/>
        <v>483758.6</v>
      </c>
      <c r="O307" s="16">
        <f t="shared" si="159"/>
        <v>0</v>
      </c>
      <c r="P307" s="15">
        <f>SUM(P309)</f>
        <v>136873.89999999997</v>
      </c>
      <c r="Q307" s="15">
        <f>SUM(Q309)</f>
        <v>136873.89999999997</v>
      </c>
      <c r="R307" s="15">
        <f t="shared" ref="R307:W307" si="185">SUM(R309)</f>
        <v>0</v>
      </c>
      <c r="S307" s="15">
        <f t="shared" si="185"/>
        <v>500395</v>
      </c>
      <c r="T307" s="15">
        <f t="shared" si="185"/>
        <v>500395</v>
      </c>
      <c r="U307" s="15">
        <f t="shared" si="185"/>
        <v>0</v>
      </c>
      <c r="V307" s="15">
        <f t="shared" si="185"/>
        <v>517041.2</v>
      </c>
      <c r="W307" s="15">
        <f t="shared" si="185"/>
        <v>517041.2</v>
      </c>
      <c r="X307" s="12"/>
      <c r="Y307" s="6"/>
    </row>
    <row r="308" spans="1:25" ht="12.75">
      <c r="A308" s="10"/>
      <c r="B308" s="10"/>
      <c r="C308" s="10"/>
      <c r="D308" s="10"/>
      <c r="E308" s="11" t="s">
        <v>346</v>
      </c>
      <c r="F308" s="17"/>
      <c r="G308" s="17"/>
      <c r="H308" s="17"/>
      <c r="I308" s="17"/>
      <c r="J308" s="17"/>
      <c r="K308" s="17"/>
      <c r="L308" s="17"/>
      <c r="M308" s="17"/>
      <c r="N308" s="17"/>
      <c r="O308" s="16"/>
      <c r="P308" s="17"/>
      <c r="Q308" s="17"/>
      <c r="R308" s="17"/>
      <c r="S308" s="17"/>
      <c r="T308" s="17"/>
      <c r="U308" s="17"/>
      <c r="V308" s="17"/>
      <c r="W308" s="17"/>
      <c r="X308" s="12"/>
      <c r="Y308" s="6"/>
    </row>
    <row r="309" spans="1:25" ht="12.75">
      <c r="A309" s="10">
        <v>3110</v>
      </c>
      <c r="B309" s="10" t="s">
        <v>243</v>
      </c>
      <c r="C309" s="10" t="s">
        <v>191</v>
      </c>
      <c r="D309" s="10" t="s">
        <v>190</v>
      </c>
      <c r="E309" s="11" t="s">
        <v>527</v>
      </c>
      <c r="F309" s="15">
        <f t="shared" ref="F309:N309" si="186">SUM(F311)</f>
        <v>0</v>
      </c>
      <c r="G309" s="15">
        <f t="shared" si="186"/>
        <v>300000</v>
      </c>
      <c r="H309" s="15">
        <f t="shared" si="186"/>
        <v>0</v>
      </c>
      <c r="I309" s="15">
        <f t="shared" si="186"/>
        <v>0</v>
      </c>
      <c r="J309" s="15">
        <f t="shared" si="186"/>
        <v>346884.7</v>
      </c>
      <c r="K309" s="15">
        <f t="shared" si="186"/>
        <v>346884.7</v>
      </c>
      <c r="L309" s="15">
        <f t="shared" si="186"/>
        <v>0</v>
      </c>
      <c r="M309" s="15">
        <f t="shared" si="186"/>
        <v>483758.6</v>
      </c>
      <c r="N309" s="15">
        <f t="shared" si="186"/>
        <v>483758.6</v>
      </c>
      <c r="O309" s="16">
        <f t="shared" si="159"/>
        <v>0</v>
      </c>
      <c r="P309" s="15">
        <f>SUM(P311)</f>
        <v>136873.89999999997</v>
      </c>
      <c r="Q309" s="15">
        <f>SUM(Q311)</f>
        <v>136873.89999999997</v>
      </c>
      <c r="R309" s="15">
        <f t="shared" ref="R309:W309" si="187">SUM(R311)</f>
        <v>0</v>
      </c>
      <c r="S309" s="15">
        <f t="shared" si="187"/>
        <v>500395</v>
      </c>
      <c r="T309" s="15">
        <f t="shared" si="187"/>
        <v>500395</v>
      </c>
      <c r="U309" s="15">
        <f t="shared" si="187"/>
        <v>0</v>
      </c>
      <c r="V309" s="15">
        <f t="shared" si="187"/>
        <v>517041.2</v>
      </c>
      <c r="W309" s="15">
        <f t="shared" si="187"/>
        <v>517041.2</v>
      </c>
      <c r="X309" s="12"/>
      <c r="Y309" s="6"/>
    </row>
    <row r="310" spans="1:25" ht="12.75">
      <c r="A310" s="10"/>
      <c r="B310" s="10"/>
      <c r="C310" s="10"/>
      <c r="D310" s="10"/>
      <c r="E310" s="11" t="s">
        <v>346</v>
      </c>
      <c r="F310" s="17"/>
      <c r="G310" s="17"/>
      <c r="H310" s="17"/>
      <c r="I310" s="17"/>
      <c r="J310" s="17"/>
      <c r="K310" s="17"/>
      <c r="L310" s="17"/>
      <c r="M310" s="17"/>
      <c r="N310" s="17"/>
      <c r="O310" s="16"/>
      <c r="P310" s="17"/>
      <c r="Q310" s="17"/>
      <c r="R310" s="17"/>
      <c r="S310" s="17"/>
      <c r="T310" s="17"/>
      <c r="U310" s="17"/>
      <c r="V310" s="17"/>
      <c r="W310" s="17"/>
      <c r="X310" s="12"/>
      <c r="Y310" s="6"/>
    </row>
    <row r="311" spans="1:25" ht="12.75">
      <c r="A311" s="10">
        <v>3112</v>
      </c>
      <c r="B311" s="10" t="s">
        <v>243</v>
      </c>
      <c r="C311" s="10" t="s">
        <v>191</v>
      </c>
      <c r="D311" s="10" t="s">
        <v>199</v>
      </c>
      <c r="E311" s="11" t="s">
        <v>528</v>
      </c>
      <c r="F311" s="15"/>
      <c r="G311" s="15">
        <f>+'8'!H485</f>
        <v>300000</v>
      </c>
      <c r="H311" s="15">
        <f>+'8'!I485</f>
        <v>0</v>
      </c>
      <c r="I311" s="15"/>
      <c r="J311" s="15">
        <f>+'8'!K485</f>
        <v>346884.7</v>
      </c>
      <c r="K311" s="15">
        <f>+'8'!L485</f>
        <v>346884.7</v>
      </c>
      <c r="L311" s="15"/>
      <c r="M311" s="15">
        <f>+'8'!N485</f>
        <v>483758.6</v>
      </c>
      <c r="N311" s="15">
        <f>+'8'!O485</f>
        <v>483758.6</v>
      </c>
      <c r="O311" s="16">
        <f t="shared" si="159"/>
        <v>0</v>
      </c>
      <c r="P311" s="15">
        <f>+'8'!Q485</f>
        <v>136873.89999999997</v>
      </c>
      <c r="Q311" s="15">
        <f>+'8'!R485</f>
        <v>136873.89999999997</v>
      </c>
      <c r="R311" s="15"/>
      <c r="S311" s="15">
        <f>+'8'!T485</f>
        <v>500395</v>
      </c>
      <c r="T311" s="15">
        <f>+'8'!U485</f>
        <v>500395</v>
      </c>
      <c r="U311" s="15"/>
      <c r="V311" s="15">
        <f>+'8'!W485</f>
        <v>517041.2</v>
      </c>
      <c r="W311" s="15">
        <f>+'8'!X485</f>
        <v>517041.2</v>
      </c>
      <c r="X311" s="12"/>
      <c r="Y311" s="6"/>
    </row>
    <row r="312" spans="1:25">
      <c r="A312" s="8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</row>
  </sheetData>
  <mergeCells count="26">
    <mergeCell ref="A7:A9"/>
    <mergeCell ref="D7:D9"/>
    <mergeCell ref="C7:C9"/>
    <mergeCell ref="B7:B9"/>
    <mergeCell ref="R8:R9"/>
    <mergeCell ref="S8:T8"/>
    <mergeCell ref="L8:L9"/>
    <mergeCell ref="M8:N8"/>
    <mergeCell ref="O8:O9"/>
    <mergeCell ref="P8:Q8"/>
    <mergeCell ref="L7:N7"/>
    <mergeCell ref="O7:Q7"/>
    <mergeCell ref="R7:T7"/>
    <mergeCell ref="U7:W7"/>
    <mergeCell ref="I8:I9"/>
    <mergeCell ref="J8:K8"/>
    <mergeCell ref="B5:T5"/>
    <mergeCell ref="F8:F9"/>
    <mergeCell ref="F7:H7"/>
    <mergeCell ref="G8:H8"/>
    <mergeCell ref="I7:K7"/>
    <mergeCell ref="V1:X1"/>
    <mergeCell ref="U8:U9"/>
    <mergeCell ref="V8:W8"/>
    <mergeCell ref="X8:X9"/>
    <mergeCell ref="E7:E9"/>
  </mergeCells>
  <pageMargins left="0.2" right="0.2" top="0.25" bottom="0.25" header="0" footer="0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W228"/>
  <sheetViews>
    <sheetView view="pageBreakPreview" topLeftCell="C1" zoomScaleSheetLayoutView="100" workbookViewId="0">
      <selection activeCell="V4" sqref="V4:V5"/>
    </sheetView>
  </sheetViews>
  <sheetFormatPr defaultRowHeight="10.5"/>
  <cols>
    <col min="1" max="1" width="9.33203125" style="188"/>
    <col min="2" max="2" width="57.5" style="188" customWidth="1"/>
    <col min="3" max="3" width="9.33203125" style="188"/>
    <col min="4" max="6" width="11.1640625" style="188" customWidth="1"/>
    <col min="7" max="7" width="12" style="188" customWidth="1"/>
    <col min="8" max="8" width="11.1640625" style="188" customWidth="1"/>
    <col min="9" max="9" width="12" style="188" customWidth="1"/>
    <col min="10" max="12" width="11.1640625" style="188" customWidth="1"/>
    <col min="13" max="13" width="10.83203125" style="188" customWidth="1"/>
    <col min="14" max="14" width="10" style="188" customWidth="1"/>
    <col min="15" max="15" width="10.83203125" style="188" customWidth="1"/>
    <col min="16" max="21" width="11.1640625" style="188" customWidth="1"/>
    <col min="22" max="22" width="28.6640625" style="188" customWidth="1"/>
    <col min="23" max="16384" width="9.33203125" style="188"/>
  </cols>
  <sheetData>
    <row r="1" spans="1:23" s="261" customFormat="1" ht="15.75">
      <c r="T1" s="279" t="s">
        <v>302</v>
      </c>
      <c r="U1" s="279"/>
      <c r="V1" s="279"/>
    </row>
    <row r="2" spans="1:23" s="40" customFormat="1" ht="15.75" customHeight="1">
      <c r="A2" s="218"/>
      <c r="B2" s="218"/>
      <c r="C2" s="218"/>
      <c r="D2" s="65"/>
      <c r="E2" s="240"/>
      <c r="F2" s="240"/>
      <c r="G2" s="65"/>
      <c r="H2" s="65"/>
      <c r="I2" s="65"/>
      <c r="J2" s="65"/>
      <c r="K2" s="65"/>
      <c r="L2" s="65"/>
      <c r="M2" s="65"/>
      <c r="N2" s="220"/>
      <c r="O2" s="220"/>
      <c r="P2" s="65"/>
      <c r="Q2" s="65"/>
      <c r="R2" s="65"/>
      <c r="S2" s="250"/>
      <c r="T2" s="214"/>
      <c r="U2" s="250"/>
      <c r="V2" s="262" t="s">
        <v>1177</v>
      </c>
    </row>
    <row r="3" spans="1:23" s="40" customFormat="1" ht="15.75" customHeight="1">
      <c r="A3" s="218"/>
      <c r="B3" s="218"/>
      <c r="C3" s="218"/>
      <c r="D3" s="65"/>
      <c r="E3" s="240"/>
      <c r="F3" s="240"/>
      <c r="G3" s="65"/>
      <c r="H3" s="65"/>
      <c r="I3" s="65"/>
      <c r="J3" s="65"/>
      <c r="K3" s="65"/>
      <c r="L3" s="65"/>
      <c r="M3" s="65"/>
      <c r="N3" s="220"/>
      <c r="O3" s="220"/>
      <c r="P3" s="65"/>
      <c r="Q3" s="65"/>
      <c r="R3" s="65"/>
      <c r="S3" s="250"/>
      <c r="T3" s="214"/>
      <c r="U3" s="250"/>
      <c r="V3" s="262" t="s">
        <v>1175</v>
      </c>
    </row>
    <row r="4" spans="1:23" s="40" customFormat="1" ht="15.75" customHeight="1">
      <c r="A4" s="218"/>
      <c r="B4" s="218"/>
      <c r="C4" s="218"/>
      <c r="D4" s="65"/>
      <c r="E4" s="240"/>
      <c r="F4" s="240"/>
      <c r="G4" s="65"/>
      <c r="H4" s="65"/>
      <c r="I4" s="65"/>
      <c r="J4" s="65"/>
      <c r="K4" s="65"/>
      <c r="L4" s="65"/>
      <c r="M4" s="65"/>
      <c r="N4" s="220"/>
      <c r="O4" s="220"/>
      <c r="P4" s="65"/>
      <c r="Q4" s="65"/>
      <c r="R4" s="65"/>
      <c r="S4" s="252"/>
      <c r="T4" s="214"/>
      <c r="U4" s="250"/>
      <c r="V4" s="262" t="s">
        <v>1192</v>
      </c>
    </row>
    <row r="5" spans="1:23" s="261" customFormat="1" ht="39" customHeight="1">
      <c r="A5" s="288" t="s">
        <v>1187</v>
      </c>
      <c r="B5" s="289"/>
      <c r="C5" s="289"/>
      <c r="D5" s="289"/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89"/>
      <c r="P5" s="289"/>
      <c r="Q5" s="289"/>
      <c r="R5" s="290"/>
      <c r="S5" s="253"/>
      <c r="T5" s="252"/>
      <c r="U5" s="252"/>
      <c r="V5" s="263" t="s">
        <v>1193</v>
      </c>
    </row>
    <row r="7" spans="1:23" ht="24" customHeight="1">
      <c r="A7" s="291" t="s">
        <v>750</v>
      </c>
      <c r="B7" s="294" t="s">
        <v>751</v>
      </c>
      <c r="C7" s="297" t="s">
        <v>246</v>
      </c>
      <c r="D7" s="272" t="s">
        <v>1179</v>
      </c>
      <c r="E7" s="272"/>
      <c r="F7" s="272"/>
      <c r="G7" s="272" t="s">
        <v>1180</v>
      </c>
      <c r="H7" s="272"/>
      <c r="I7" s="272"/>
      <c r="J7" s="272" t="s">
        <v>182</v>
      </c>
      <c r="K7" s="272"/>
      <c r="L7" s="272"/>
      <c r="M7" s="275" t="s">
        <v>1182</v>
      </c>
      <c r="N7" s="275"/>
      <c r="O7" s="275"/>
      <c r="P7" s="272" t="s">
        <v>183</v>
      </c>
      <c r="Q7" s="272"/>
      <c r="R7" s="272"/>
      <c r="S7" s="272" t="s">
        <v>1181</v>
      </c>
      <c r="T7" s="272"/>
      <c r="U7" s="272"/>
      <c r="V7" s="217" t="s">
        <v>306</v>
      </c>
    </row>
    <row r="8" spans="1:23" ht="12.75" customHeight="1">
      <c r="A8" s="292"/>
      <c r="B8" s="295"/>
      <c r="C8" s="298"/>
      <c r="D8" s="268" t="s">
        <v>4</v>
      </c>
      <c r="E8" s="268" t="s">
        <v>5</v>
      </c>
      <c r="F8" s="268"/>
      <c r="G8" s="271" t="s">
        <v>4</v>
      </c>
      <c r="H8" s="268" t="s">
        <v>5</v>
      </c>
      <c r="I8" s="268"/>
      <c r="J8" s="268" t="s">
        <v>4</v>
      </c>
      <c r="K8" s="268" t="s">
        <v>5</v>
      </c>
      <c r="L8" s="268"/>
      <c r="M8" s="268" t="s">
        <v>4</v>
      </c>
      <c r="N8" s="268" t="s">
        <v>5</v>
      </c>
      <c r="O8" s="268"/>
      <c r="P8" s="268" t="s">
        <v>4</v>
      </c>
      <c r="Q8" s="268" t="s">
        <v>5</v>
      </c>
      <c r="R8" s="268"/>
      <c r="S8" s="268" t="s">
        <v>4</v>
      </c>
      <c r="T8" s="268" t="s">
        <v>5</v>
      </c>
      <c r="U8" s="268"/>
      <c r="V8" s="280" t="s">
        <v>1183</v>
      </c>
    </row>
    <row r="9" spans="1:23" ht="39" customHeight="1">
      <c r="A9" s="293"/>
      <c r="B9" s="296"/>
      <c r="C9" s="299"/>
      <c r="D9" s="268"/>
      <c r="E9" s="37" t="s">
        <v>6</v>
      </c>
      <c r="F9" s="37" t="s">
        <v>7</v>
      </c>
      <c r="G9" s="271"/>
      <c r="H9" s="37" t="s">
        <v>6</v>
      </c>
      <c r="I9" s="37" t="s">
        <v>7</v>
      </c>
      <c r="J9" s="268"/>
      <c r="K9" s="37" t="s">
        <v>6</v>
      </c>
      <c r="L9" s="37" t="s">
        <v>7</v>
      </c>
      <c r="M9" s="268"/>
      <c r="N9" s="37" t="s">
        <v>6</v>
      </c>
      <c r="O9" s="37" t="s">
        <v>7</v>
      </c>
      <c r="P9" s="268"/>
      <c r="Q9" s="37" t="s">
        <v>6</v>
      </c>
      <c r="R9" s="37" t="s">
        <v>7</v>
      </c>
      <c r="S9" s="268"/>
      <c r="T9" s="37" t="s">
        <v>6</v>
      </c>
      <c r="U9" s="37" t="s">
        <v>7</v>
      </c>
      <c r="V9" s="281"/>
    </row>
    <row r="10" spans="1:23">
      <c r="A10" s="18">
        <v>1</v>
      </c>
      <c r="B10" s="18">
        <v>2</v>
      </c>
      <c r="C10" s="18">
        <v>3</v>
      </c>
      <c r="D10" s="37">
        <v>4</v>
      </c>
      <c r="E10" s="4">
        <v>5</v>
      </c>
      <c r="F10" s="37">
        <v>6</v>
      </c>
      <c r="G10" s="4">
        <v>7</v>
      </c>
      <c r="H10" s="37">
        <v>8</v>
      </c>
      <c r="I10" s="4">
        <v>9</v>
      </c>
      <c r="J10" s="37">
        <v>10</v>
      </c>
      <c r="K10" s="4">
        <v>11</v>
      </c>
      <c r="L10" s="37">
        <v>12</v>
      </c>
      <c r="M10" s="4">
        <v>13</v>
      </c>
      <c r="N10" s="37">
        <v>14</v>
      </c>
      <c r="O10" s="4">
        <v>15</v>
      </c>
      <c r="P10" s="37">
        <v>16</v>
      </c>
      <c r="Q10" s="4">
        <v>17</v>
      </c>
      <c r="R10" s="37">
        <v>18</v>
      </c>
      <c r="S10" s="4">
        <v>19</v>
      </c>
      <c r="T10" s="37">
        <v>20</v>
      </c>
      <c r="U10" s="4">
        <v>21</v>
      </c>
      <c r="V10" s="37">
        <v>22</v>
      </c>
    </row>
    <row r="11" spans="1:23" ht="21">
      <c r="A11" s="23">
        <v>4000</v>
      </c>
      <c r="B11" s="24" t="s">
        <v>530</v>
      </c>
      <c r="C11" s="23"/>
      <c r="D11" s="25">
        <f t="shared" ref="D11:L11" si="0">SUM(D13,D166,D204)</f>
        <v>5544987.0772000002</v>
      </c>
      <c r="E11" s="25">
        <f t="shared" si="0"/>
        <v>4251378.4658000004</v>
      </c>
      <c r="F11" s="26">
        <f t="shared" si="0"/>
        <v>1593608.6113999998</v>
      </c>
      <c r="G11" s="25">
        <f t="shared" si="0"/>
        <v>6550272.4547999986</v>
      </c>
      <c r="H11" s="25">
        <f t="shared" si="0"/>
        <v>4622166.811999999</v>
      </c>
      <c r="I11" s="26">
        <f t="shared" si="0"/>
        <v>2274990.3427999998</v>
      </c>
      <c r="J11" s="25">
        <f t="shared" si="0"/>
        <v>5797810.182</v>
      </c>
      <c r="K11" s="25">
        <f t="shared" si="0"/>
        <v>4897586.3260000004</v>
      </c>
      <c r="L11" s="26">
        <f t="shared" si="0"/>
        <v>1383982.456</v>
      </c>
      <c r="M11" s="246">
        <f>J11-G11</f>
        <v>-752462.27279999852</v>
      </c>
      <c r="N11" s="246">
        <f>K11-H11</f>
        <v>275419.51400000136</v>
      </c>
      <c r="O11" s="246">
        <f>L11-I11</f>
        <v>-891007.88679999975</v>
      </c>
      <c r="P11" s="25">
        <f t="shared" ref="P11:U11" si="1">SUM(P13,P166,P204)</f>
        <v>6335866.0239999983</v>
      </c>
      <c r="Q11" s="25">
        <f t="shared" si="1"/>
        <v>5063950.1739999987</v>
      </c>
      <c r="R11" s="26">
        <f t="shared" si="1"/>
        <v>1772310.85</v>
      </c>
      <c r="S11" s="25">
        <f t="shared" si="1"/>
        <v>6510412.2080000006</v>
      </c>
      <c r="T11" s="25">
        <f t="shared" si="1"/>
        <v>5230412.2080000006</v>
      </c>
      <c r="U11" s="26">
        <f t="shared" si="1"/>
        <v>1797041.2000000002</v>
      </c>
      <c r="V11" s="190"/>
      <c r="W11" s="191"/>
    </row>
    <row r="12" spans="1:23">
      <c r="A12" s="2"/>
      <c r="B12" s="1" t="s">
        <v>531</v>
      </c>
      <c r="C12" s="2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191"/>
    </row>
    <row r="13" spans="1:23" ht="31.5">
      <c r="A13" s="23">
        <v>4050</v>
      </c>
      <c r="B13" s="24" t="s">
        <v>532</v>
      </c>
      <c r="C13" s="23" t="s">
        <v>247</v>
      </c>
      <c r="D13" s="25">
        <f t="shared" ref="D13:L13" si="2">SUM(D15,D28,D71,D86,D96,D122,D137)</f>
        <v>3951378.4658000004</v>
      </c>
      <c r="E13" s="25">
        <f t="shared" si="2"/>
        <v>4251378.4658000004</v>
      </c>
      <c r="F13" s="26">
        <f t="shared" si="2"/>
        <v>0</v>
      </c>
      <c r="G13" s="25">
        <f t="shared" si="2"/>
        <v>4275282.1119999988</v>
      </c>
      <c r="H13" s="25">
        <f t="shared" si="2"/>
        <v>4622166.811999999</v>
      </c>
      <c r="I13" s="26">
        <f t="shared" si="2"/>
        <v>0</v>
      </c>
      <c r="J13" s="25">
        <f t="shared" si="2"/>
        <v>4413827.7259999998</v>
      </c>
      <c r="K13" s="25">
        <f t="shared" si="2"/>
        <v>4897586.3260000004</v>
      </c>
      <c r="L13" s="26">
        <f t="shared" si="2"/>
        <v>0</v>
      </c>
      <c r="M13" s="246">
        <f t="shared" ref="M13:M61" si="3">J13-G13</f>
        <v>138545.61400000099</v>
      </c>
      <c r="N13" s="246">
        <f t="shared" ref="N13:N61" si="4">K13-H13</f>
        <v>275419.51400000136</v>
      </c>
      <c r="O13" s="246">
        <f t="shared" ref="O13:O61" si="5">L13-I13</f>
        <v>0</v>
      </c>
      <c r="P13" s="25">
        <f t="shared" ref="P13:U13" si="6">SUM(P15,P28,P71,P86,P96,P122,P137)</f>
        <v>4563555.1739999987</v>
      </c>
      <c r="Q13" s="25">
        <f t="shared" si="6"/>
        <v>5063950.1739999987</v>
      </c>
      <c r="R13" s="26">
        <f t="shared" si="6"/>
        <v>0</v>
      </c>
      <c r="S13" s="25">
        <f t="shared" si="6"/>
        <v>4713371.0080000004</v>
      </c>
      <c r="T13" s="25">
        <f t="shared" si="6"/>
        <v>5230412.2080000006</v>
      </c>
      <c r="U13" s="26">
        <f t="shared" si="6"/>
        <v>0</v>
      </c>
      <c r="V13" s="190"/>
      <c r="W13" s="191"/>
    </row>
    <row r="14" spans="1:23">
      <c r="A14" s="2"/>
      <c r="B14" s="1" t="s">
        <v>531</v>
      </c>
      <c r="C14" s="2"/>
      <c r="D14" s="21"/>
      <c r="E14" s="21"/>
      <c r="F14" s="22"/>
      <c r="G14" s="21"/>
      <c r="H14" s="21"/>
      <c r="I14" s="22"/>
      <c r="J14" s="21"/>
      <c r="K14" s="21"/>
      <c r="L14" s="22"/>
      <c r="M14" s="246"/>
      <c r="N14" s="246"/>
      <c r="O14" s="246"/>
      <c r="P14" s="21"/>
      <c r="Q14" s="21"/>
      <c r="R14" s="22"/>
      <c r="S14" s="21"/>
      <c r="T14" s="21"/>
      <c r="U14" s="22"/>
      <c r="V14" s="190"/>
      <c r="W14" s="191"/>
    </row>
    <row r="15" spans="1:23" ht="21">
      <c r="A15" s="23">
        <v>4100</v>
      </c>
      <c r="B15" s="24" t="s">
        <v>533</v>
      </c>
      <c r="C15" s="23" t="s">
        <v>247</v>
      </c>
      <c r="D15" s="25">
        <f>SUM(D17,D22,D25)</f>
        <v>1121151.4790000001</v>
      </c>
      <c r="E15" s="25">
        <f>SUM(E17,E22,E25)</f>
        <v>1121151.4790000001</v>
      </c>
      <c r="F15" s="25">
        <f>SUM(F17,F22,F25)</f>
        <v>0</v>
      </c>
      <c r="G15" s="25">
        <f t="shared" ref="G15:L15" si="7">SUM(G17,G22,G25)</f>
        <v>1139219.719</v>
      </c>
      <c r="H15" s="25">
        <f t="shared" si="7"/>
        <v>1139219.719</v>
      </c>
      <c r="I15" s="25">
        <f t="shared" si="7"/>
        <v>0</v>
      </c>
      <c r="J15" s="25">
        <f t="shared" si="7"/>
        <v>1253759.9920000001</v>
      </c>
      <c r="K15" s="25">
        <f t="shared" si="7"/>
        <v>1253759.9920000001</v>
      </c>
      <c r="L15" s="25">
        <f t="shared" si="7"/>
        <v>0</v>
      </c>
      <c r="M15" s="246">
        <f t="shared" si="3"/>
        <v>114540.27300000004</v>
      </c>
      <c r="N15" s="246">
        <f t="shared" si="4"/>
        <v>114540.27300000004</v>
      </c>
      <c r="O15" s="246">
        <f t="shared" si="5"/>
        <v>0</v>
      </c>
      <c r="P15" s="25">
        <f t="shared" ref="P15:U15" si="8">SUM(P17,P22,P25)</f>
        <v>1303128.2339999995</v>
      </c>
      <c r="Q15" s="25">
        <f t="shared" si="8"/>
        <v>1303128.2339999995</v>
      </c>
      <c r="R15" s="25">
        <f t="shared" si="8"/>
        <v>0</v>
      </c>
      <c r="S15" s="25">
        <f t="shared" si="8"/>
        <v>1346222.8234999997</v>
      </c>
      <c r="T15" s="25">
        <f t="shared" si="8"/>
        <v>1346222.8234999997</v>
      </c>
      <c r="U15" s="25">
        <f t="shared" si="8"/>
        <v>0</v>
      </c>
      <c r="V15" s="190"/>
      <c r="W15" s="191"/>
    </row>
    <row r="16" spans="1:23">
      <c r="A16" s="2"/>
      <c r="B16" s="1" t="s">
        <v>531</v>
      </c>
      <c r="C16" s="2"/>
      <c r="D16" s="21"/>
      <c r="E16" s="21"/>
      <c r="F16" s="22"/>
      <c r="G16" s="21"/>
      <c r="H16" s="21"/>
      <c r="I16" s="22"/>
      <c r="J16" s="21"/>
      <c r="K16" s="21"/>
      <c r="L16" s="22"/>
      <c r="M16" s="246"/>
      <c r="N16" s="246"/>
      <c r="O16" s="246"/>
      <c r="P16" s="21"/>
      <c r="Q16" s="21"/>
      <c r="R16" s="22"/>
      <c r="S16" s="21"/>
      <c r="T16" s="21"/>
      <c r="U16" s="22"/>
      <c r="V16" s="190"/>
      <c r="W16" s="191"/>
    </row>
    <row r="17" spans="1:23" ht="21">
      <c r="A17" s="23">
        <v>4110</v>
      </c>
      <c r="B17" s="24" t="s">
        <v>534</v>
      </c>
      <c r="C17" s="23" t="s">
        <v>247</v>
      </c>
      <c r="D17" s="25">
        <f>SUM(D19:D21)</f>
        <v>1121151.4790000001</v>
      </c>
      <c r="E17" s="25">
        <f>SUM(E19:E21)</f>
        <v>1121151.4790000001</v>
      </c>
      <c r="F17" s="25">
        <f>SUM(F19:F21)</f>
        <v>0</v>
      </c>
      <c r="G17" s="25">
        <f t="shared" ref="G17:L17" si="9">SUM(G19:G21)</f>
        <v>1139219.719</v>
      </c>
      <c r="H17" s="25">
        <f t="shared" si="9"/>
        <v>1139219.719</v>
      </c>
      <c r="I17" s="25">
        <f t="shared" si="9"/>
        <v>0</v>
      </c>
      <c r="J17" s="25">
        <f t="shared" si="9"/>
        <v>1253759.9920000001</v>
      </c>
      <c r="K17" s="25">
        <f t="shared" si="9"/>
        <v>1253759.9920000001</v>
      </c>
      <c r="L17" s="25">
        <f t="shared" si="9"/>
        <v>0</v>
      </c>
      <c r="M17" s="246">
        <f t="shared" si="3"/>
        <v>114540.27300000004</v>
      </c>
      <c r="N17" s="246">
        <f t="shared" si="4"/>
        <v>114540.27300000004</v>
      </c>
      <c r="O17" s="246">
        <f t="shared" si="5"/>
        <v>0</v>
      </c>
      <c r="P17" s="25">
        <f t="shared" ref="P17:U17" si="10">SUM(P19:P21)</f>
        <v>1303128.2339999995</v>
      </c>
      <c r="Q17" s="25">
        <f t="shared" si="10"/>
        <v>1303128.2339999995</v>
      </c>
      <c r="R17" s="25">
        <f t="shared" si="10"/>
        <v>0</v>
      </c>
      <c r="S17" s="25">
        <f t="shared" si="10"/>
        <v>1346222.8234999997</v>
      </c>
      <c r="T17" s="25">
        <f t="shared" si="10"/>
        <v>1346222.8234999997</v>
      </c>
      <c r="U17" s="25">
        <f t="shared" si="10"/>
        <v>0</v>
      </c>
      <c r="V17" s="190"/>
      <c r="W17" s="191"/>
    </row>
    <row r="18" spans="1:23">
      <c r="A18" s="2"/>
      <c r="B18" s="1" t="s">
        <v>346</v>
      </c>
      <c r="C18" s="2"/>
      <c r="D18" s="21"/>
      <c r="E18" s="21"/>
      <c r="F18" s="22"/>
      <c r="G18" s="21"/>
      <c r="H18" s="21"/>
      <c r="I18" s="22"/>
      <c r="J18" s="21"/>
      <c r="K18" s="21"/>
      <c r="L18" s="22"/>
      <c r="M18" s="189"/>
      <c r="N18" s="189"/>
      <c r="O18" s="189"/>
      <c r="P18" s="21"/>
      <c r="Q18" s="21"/>
      <c r="R18" s="22"/>
      <c r="S18" s="21"/>
      <c r="T18" s="21"/>
      <c r="U18" s="22"/>
      <c r="V18" s="190"/>
      <c r="W18" s="191"/>
    </row>
    <row r="19" spans="1:23">
      <c r="A19" s="2">
        <v>4111</v>
      </c>
      <c r="B19" s="1" t="s">
        <v>535</v>
      </c>
      <c r="C19" s="2" t="s">
        <v>248</v>
      </c>
      <c r="D19" s="19">
        <f>SUM(E19,F19)</f>
        <v>1121151.4790000001</v>
      </c>
      <c r="E19" s="19">
        <f>+'8'!H18+'8'!H55+'8'!H225+'8'!H253+'8'!H291+'8'!H476</f>
        <v>1121151.4790000001</v>
      </c>
      <c r="F19" s="20"/>
      <c r="G19" s="19">
        <f>SUM(H19,I19)</f>
        <v>1139219.719</v>
      </c>
      <c r="H19" s="19">
        <f>+'8'!K18+'8'!K55+'8'!K225+'8'!K253+'8'!K291+'8'!K476</f>
        <v>1139219.719</v>
      </c>
      <c r="I19" s="20"/>
      <c r="J19" s="19">
        <f>SUM(K19,L19)</f>
        <v>1253759.9920000001</v>
      </c>
      <c r="K19" s="19">
        <f>+'8'!N18+'8'!N55+'8'!N225+'8'!N253+'8'!N291+'8'!N476</f>
        <v>1253759.9920000001</v>
      </c>
      <c r="L19" s="20"/>
      <c r="M19" s="189">
        <f t="shared" si="3"/>
        <v>114540.27300000004</v>
      </c>
      <c r="N19" s="189">
        <f t="shared" si="4"/>
        <v>114540.27300000004</v>
      </c>
      <c r="O19" s="189">
        <f t="shared" si="5"/>
        <v>0</v>
      </c>
      <c r="P19" s="19">
        <f>SUM(Q19,R19)</f>
        <v>1303128.2339999995</v>
      </c>
      <c r="Q19" s="19">
        <f>+'8'!T18+'8'!T55+'8'!T225+'8'!T253+'8'!T291+'8'!T476</f>
        <v>1303128.2339999995</v>
      </c>
      <c r="R19" s="20"/>
      <c r="S19" s="19">
        <f>SUM(T19,U19)</f>
        <v>1346222.8234999997</v>
      </c>
      <c r="T19" s="19">
        <f>+'8'!W18+'8'!W55+'8'!W225+'8'!W253+'8'!W291+'8'!W476</f>
        <v>1346222.8234999997</v>
      </c>
      <c r="U19" s="20"/>
      <c r="V19" s="190"/>
      <c r="W19" s="191"/>
    </row>
    <row r="20" spans="1:23" ht="21">
      <c r="A20" s="2">
        <v>4112</v>
      </c>
      <c r="B20" s="1" t="s">
        <v>536</v>
      </c>
      <c r="C20" s="2" t="s">
        <v>249</v>
      </c>
      <c r="D20" s="19">
        <f>SUM(E20,F20)</f>
        <v>0</v>
      </c>
      <c r="E20" s="19">
        <f>+'8'!H19</f>
        <v>0</v>
      </c>
      <c r="F20" s="19">
        <f>+'8'!I19</f>
        <v>0</v>
      </c>
      <c r="G20" s="19">
        <f>SUM(H20,I20)</f>
        <v>0</v>
      </c>
      <c r="H20" s="19">
        <f>+'8'!K19</f>
        <v>0</v>
      </c>
      <c r="I20" s="19">
        <f>+'8'!L19</f>
        <v>0</v>
      </c>
      <c r="J20" s="19">
        <f>SUM(K20,L20)</f>
        <v>0</v>
      </c>
      <c r="K20" s="19">
        <f>+'8'!N19</f>
        <v>0</v>
      </c>
      <c r="L20" s="19">
        <f>+'8'!O19</f>
        <v>0</v>
      </c>
      <c r="M20" s="189">
        <f t="shared" si="3"/>
        <v>0</v>
      </c>
      <c r="N20" s="189">
        <f t="shared" si="4"/>
        <v>0</v>
      </c>
      <c r="O20" s="189">
        <f t="shared" si="5"/>
        <v>0</v>
      </c>
      <c r="P20" s="19">
        <f>SUM(Q20,R20)</f>
        <v>0</v>
      </c>
      <c r="Q20" s="19">
        <f>+'8'!T19</f>
        <v>0</v>
      </c>
      <c r="R20" s="19">
        <f>+'8'!U19</f>
        <v>0</v>
      </c>
      <c r="S20" s="19">
        <f>SUM(T20,U20)</f>
        <v>0</v>
      </c>
      <c r="T20" s="19">
        <f>+'8'!W19</f>
        <v>0</v>
      </c>
      <c r="U20" s="19">
        <f>+'8'!X19</f>
        <v>0</v>
      </c>
      <c r="V20" s="190"/>
      <c r="W20" s="191"/>
    </row>
    <row r="21" spans="1:23">
      <c r="A21" s="2">
        <v>4114</v>
      </c>
      <c r="B21" s="1" t="s">
        <v>537</v>
      </c>
      <c r="C21" s="2" t="s">
        <v>538</v>
      </c>
      <c r="D21" s="19">
        <f>SUM(E21,F21)</f>
        <v>0</v>
      </c>
      <c r="E21" s="19"/>
      <c r="F21" s="20"/>
      <c r="G21" s="19">
        <f>SUM(H21,I21)</f>
        <v>0</v>
      </c>
      <c r="H21" s="19"/>
      <c r="I21" s="20"/>
      <c r="J21" s="19">
        <f>SUM(K21,L21)</f>
        <v>0</v>
      </c>
      <c r="K21" s="19"/>
      <c r="L21" s="20"/>
      <c r="M21" s="189">
        <f t="shared" si="3"/>
        <v>0</v>
      </c>
      <c r="N21" s="189">
        <f t="shared" si="4"/>
        <v>0</v>
      </c>
      <c r="O21" s="189">
        <f t="shared" si="5"/>
        <v>0</v>
      </c>
      <c r="P21" s="19">
        <f>SUM(Q21,R21)</f>
        <v>0</v>
      </c>
      <c r="Q21" s="19"/>
      <c r="R21" s="20"/>
      <c r="S21" s="19">
        <f>SUM(T21,U21)</f>
        <v>0</v>
      </c>
      <c r="T21" s="19"/>
      <c r="U21" s="20"/>
      <c r="V21" s="190"/>
      <c r="W21" s="191"/>
    </row>
    <row r="22" spans="1:23" ht="21">
      <c r="A22" s="23">
        <v>4120</v>
      </c>
      <c r="B22" s="24" t="s">
        <v>539</v>
      </c>
      <c r="C22" s="23" t="s">
        <v>247</v>
      </c>
      <c r="D22" s="25">
        <f>SUM(D24)</f>
        <v>0</v>
      </c>
      <c r="E22" s="25">
        <f>SUM(E24)</f>
        <v>0</v>
      </c>
      <c r="F22" s="25">
        <f>SUM(F24)</f>
        <v>0</v>
      </c>
      <c r="G22" s="25">
        <f t="shared" ref="G22:L22" si="11">SUM(G24)</f>
        <v>0</v>
      </c>
      <c r="H22" s="25">
        <f t="shared" si="11"/>
        <v>0</v>
      </c>
      <c r="I22" s="25">
        <f t="shared" si="11"/>
        <v>0</v>
      </c>
      <c r="J22" s="25">
        <f t="shared" si="11"/>
        <v>0</v>
      </c>
      <c r="K22" s="25">
        <f t="shared" si="11"/>
        <v>0</v>
      </c>
      <c r="L22" s="25">
        <f t="shared" si="11"/>
        <v>0</v>
      </c>
      <c r="M22" s="189">
        <f t="shared" si="3"/>
        <v>0</v>
      </c>
      <c r="N22" s="189">
        <f t="shared" si="4"/>
        <v>0</v>
      </c>
      <c r="O22" s="189">
        <f t="shared" si="5"/>
        <v>0</v>
      </c>
      <c r="P22" s="25">
        <f t="shared" ref="P22:U22" si="12">SUM(P24)</f>
        <v>0</v>
      </c>
      <c r="Q22" s="25">
        <f t="shared" si="12"/>
        <v>0</v>
      </c>
      <c r="R22" s="25">
        <f t="shared" si="12"/>
        <v>0</v>
      </c>
      <c r="S22" s="25">
        <f t="shared" si="12"/>
        <v>0</v>
      </c>
      <c r="T22" s="25">
        <f t="shared" si="12"/>
        <v>0</v>
      </c>
      <c r="U22" s="25">
        <f t="shared" si="12"/>
        <v>0</v>
      </c>
      <c r="V22" s="190"/>
      <c r="W22" s="191"/>
    </row>
    <row r="23" spans="1:23">
      <c r="A23" s="2"/>
      <c r="B23" s="1" t="s">
        <v>346</v>
      </c>
      <c r="C23" s="2"/>
      <c r="D23" s="21"/>
      <c r="E23" s="21"/>
      <c r="F23" s="22"/>
      <c r="G23" s="21"/>
      <c r="H23" s="21"/>
      <c r="I23" s="22"/>
      <c r="J23" s="21"/>
      <c r="K23" s="21"/>
      <c r="L23" s="22"/>
      <c r="M23" s="189"/>
      <c r="N23" s="189"/>
      <c r="O23" s="189"/>
      <c r="P23" s="21"/>
      <c r="Q23" s="21"/>
      <c r="R23" s="22"/>
      <c r="S23" s="21"/>
      <c r="T23" s="21"/>
      <c r="U23" s="22"/>
      <c r="V23" s="190"/>
      <c r="W23" s="191"/>
    </row>
    <row r="24" spans="1:23">
      <c r="A24" s="2">
        <v>4121</v>
      </c>
      <c r="B24" s="1" t="s">
        <v>540</v>
      </c>
      <c r="C24" s="2" t="s">
        <v>541</v>
      </c>
      <c r="D24" s="19">
        <f>SUM(E24,F24)</f>
        <v>0</v>
      </c>
      <c r="E24" s="19"/>
      <c r="F24" s="20"/>
      <c r="G24" s="19">
        <f>SUM(H24,I24)</f>
        <v>0</v>
      </c>
      <c r="H24" s="19"/>
      <c r="I24" s="20"/>
      <c r="J24" s="19">
        <f>SUM(K24,L24)</f>
        <v>0</v>
      </c>
      <c r="K24" s="19"/>
      <c r="L24" s="20"/>
      <c r="M24" s="189">
        <f t="shared" si="3"/>
        <v>0</v>
      </c>
      <c r="N24" s="189">
        <f t="shared" si="4"/>
        <v>0</v>
      </c>
      <c r="O24" s="189">
        <f t="shared" si="5"/>
        <v>0</v>
      </c>
      <c r="P24" s="19">
        <f>SUM(Q24,R24)</f>
        <v>0</v>
      </c>
      <c r="Q24" s="19"/>
      <c r="R24" s="20"/>
      <c r="S24" s="19">
        <f>SUM(T24,U24)</f>
        <v>0</v>
      </c>
      <c r="T24" s="19"/>
      <c r="U24" s="20"/>
      <c r="V24" s="190"/>
      <c r="W24" s="191"/>
    </row>
    <row r="25" spans="1:23" ht="21">
      <c r="A25" s="23">
        <v>4130</v>
      </c>
      <c r="B25" s="24" t="s">
        <v>542</v>
      </c>
      <c r="C25" s="23" t="s">
        <v>247</v>
      </c>
      <c r="D25" s="25">
        <f>SUM(D27)</f>
        <v>0</v>
      </c>
      <c r="E25" s="25">
        <f>SUM(E27)</f>
        <v>0</v>
      </c>
      <c r="F25" s="25">
        <f>SUM(F27)</f>
        <v>0</v>
      </c>
      <c r="G25" s="25">
        <f t="shared" ref="G25:L25" si="13">SUM(G27)</f>
        <v>0</v>
      </c>
      <c r="H25" s="25">
        <f t="shared" si="13"/>
        <v>0</v>
      </c>
      <c r="I25" s="25">
        <f t="shared" si="13"/>
        <v>0</v>
      </c>
      <c r="J25" s="25">
        <f t="shared" si="13"/>
        <v>0</v>
      </c>
      <c r="K25" s="25">
        <f t="shared" si="13"/>
        <v>0</v>
      </c>
      <c r="L25" s="25">
        <f t="shared" si="13"/>
        <v>0</v>
      </c>
      <c r="M25" s="189">
        <f t="shared" si="3"/>
        <v>0</v>
      </c>
      <c r="N25" s="189">
        <f t="shared" si="4"/>
        <v>0</v>
      </c>
      <c r="O25" s="189">
        <f t="shared" si="5"/>
        <v>0</v>
      </c>
      <c r="P25" s="25">
        <f t="shared" ref="P25:U25" si="14">SUM(P27)</f>
        <v>0</v>
      </c>
      <c r="Q25" s="25">
        <f t="shared" si="14"/>
        <v>0</v>
      </c>
      <c r="R25" s="25">
        <f t="shared" si="14"/>
        <v>0</v>
      </c>
      <c r="S25" s="25">
        <f t="shared" si="14"/>
        <v>0</v>
      </c>
      <c r="T25" s="25">
        <f t="shared" si="14"/>
        <v>0</v>
      </c>
      <c r="U25" s="25">
        <f t="shared" si="14"/>
        <v>0</v>
      </c>
      <c r="V25" s="190"/>
      <c r="W25" s="191"/>
    </row>
    <row r="26" spans="1:23">
      <c r="A26" s="2"/>
      <c r="B26" s="1" t="s">
        <v>346</v>
      </c>
      <c r="C26" s="2"/>
      <c r="D26" s="21"/>
      <c r="E26" s="21"/>
      <c r="F26" s="22"/>
      <c r="G26" s="21"/>
      <c r="H26" s="21"/>
      <c r="I26" s="22"/>
      <c r="J26" s="21"/>
      <c r="K26" s="21"/>
      <c r="L26" s="22"/>
      <c r="M26" s="189"/>
      <c r="N26" s="189"/>
      <c r="O26" s="189"/>
      <c r="P26" s="21"/>
      <c r="Q26" s="21"/>
      <c r="R26" s="22"/>
      <c r="S26" s="21"/>
      <c r="T26" s="21"/>
      <c r="U26" s="22"/>
      <c r="V26" s="190"/>
      <c r="W26" s="191"/>
    </row>
    <row r="27" spans="1:23">
      <c r="A27" s="2">
        <v>4131</v>
      </c>
      <c r="B27" s="1" t="s">
        <v>543</v>
      </c>
      <c r="C27" s="2" t="s">
        <v>544</v>
      </c>
      <c r="D27" s="19">
        <f>SUM(E27,F27)</f>
        <v>0</v>
      </c>
      <c r="E27" s="19"/>
      <c r="F27" s="20"/>
      <c r="G27" s="19">
        <f>SUM(H27,I27)</f>
        <v>0</v>
      </c>
      <c r="H27" s="19"/>
      <c r="I27" s="20"/>
      <c r="J27" s="19">
        <f>SUM(K27,L27)</f>
        <v>0</v>
      </c>
      <c r="K27" s="19"/>
      <c r="L27" s="20"/>
      <c r="M27" s="189">
        <f t="shared" si="3"/>
        <v>0</v>
      </c>
      <c r="N27" s="189">
        <f t="shared" si="4"/>
        <v>0</v>
      </c>
      <c r="O27" s="189">
        <f t="shared" si="5"/>
        <v>0</v>
      </c>
      <c r="P27" s="19">
        <f>SUM(Q27,R27)</f>
        <v>0</v>
      </c>
      <c r="Q27" s="19"/>
      <c r="R27" s="20"/>
      <c r="S27" s="19">
        <f>SUM(T27,U27)</f>
        <v>0</v>
      </c>
      <c r="T27" s="19"/>
      <c r="U27" s="20"/>
      <c r="V27" s="190"/>
      <c r="W27" s="191"/>
    </row>
    <row r="28" spans="1:23" ht="42">
      <c r="A28" s="23">
        <v>4200</v>
      </c>
      <c r="B28" s="24" t="s">
        <v>545</v>
      </c>
      <c r="C28" s="23" t="s">
        <v>247</v>
      </c>
      <c r="D28" s="25">
        <f>SUM(D30,D39,D44,D54,D57,D61)</f>
        <v>665128.90880000009</v>
      </c>
      <c r="E28" s="25">
        <f>SUM(E30,E39,E44,E54,E57,E61)</f>
        <v>665128.90880000009</v>
      </c>
      <c r="F28" s="25">
        <f>SUM(F30,F39,F44,F54,F57,F61)</f>
        <v>0</v>
      </c>
      <c r="G28" s="25">
        <f t="shared" ref="G28:L28" si="15">SUM(G30,G39,G44,G54,G57,G61)</f>
        <v>759363.00899999868</v>
      </c>
      <c r="H28" s="25">
        <f t="shared" si="15"/>
        <v>759363.00899999868</v>
      </c>
      <c r="I28" s="25">
        <f t="shared" si="15"/>
        <v>0</v>
      </c>
      <c r="J28" s="25">
        <f t="shared" si="15"/>
        <v>775770.75</v>
      </c>
      <c r="K28" s="25">
        <f t="shared" si="15"/>
        <v>775770.75</v>
      </c>
      <c r="L28" s="25">
        <f t="shared" si="15"/>
        <v>0</v>
      </c>
      <c r="M28" s="189">
        <f t="shared" si="3"/>
        <v>16407.741000001319</v>
      </c>
      <c r="N28" s="189">
        <f t="shared" si="4"/>
        <v>16407.741000001319</v>
      </c>
      <c r="O28" s="189">
        <f t="shared" si="5"/>
        <v>0</v>
      </c>
      <c r="P28" s="25">
        <f t="shared" ref="P28:U28" si="16">SUM(P30,P39,P44,P54,P57,P61)</f>
        <v>819270.75</v>
      </c>
      <c r="Q28" s="25">
        <f t="shared" si="16"/>
        <v>819270.75</v>
      </c>
      <c r="R28" s="25">
        <f t="shared" si="16"/>
        <v>0</v>
      </c>
      <c r="S28" s="25">
        <f t="shared" si="16"/>
        <v>842270.75</v>
      </c>
      <c r="T28" s="25">
        <f t="shared" si="16"/>
        <v>842270.75</v>
      </c>
      <c r="U28" s="25">
        <f t="shared" si="16"/>
        <v>0</v>
      </c>
      <c r="V28" s="190"/>
      <c r="W28" s="191"/>
    </row>
    <row r="29" spans="1:23">
      <c r="A29" s="2"/>
      <c r="B29" s="1" t="s">
        <v>531</v>
      </c>
      <c r="C29" s="2"/>
      <c r="D29" s="21"/>
      <c r="E29" s="21"/>
      <c r="F29" s="22"/>
      <c r="G29" s="21"/>
      <c r="H29" s="21"/>
      <c r="I29" s="22"/>
      <c r="J29" s="21"/>
      <c r="K29" s="21"/>
      <c r="L29" s="22"/>
      <c r="M29" s="189"/>
      <c r="N29" s="189"/>
      <c r="O29" s="189"/>
      <c r="P29" s="21"/>
      <c r="Q29" s="21"/>
      <c r="R29" s="22"/>
      <c r="S29" s="21"/>
      <c r="T29" s="21"/>
      <c r="U29" s="22"/>
      <c r="V29" s="190"/>
      <c r="W29" s="191"/>
    </row>
    <row r="30" spans="1:23" ht="31.5">
      <c r="A30" s="23">
        <v>4210</v>
      </c>
      <c r="B30" s="24" t="s">
        <v>546</v>
      </c>
      <c r="C30" s="23" t="s">
        <v>247</v>
      </c>
      <c r="D30" s="25">
        <f>SUM(D32:D38)</f>
        <v>231814.53090000001</v>
      </c>
      <c r="E30" s="25">
        <f>SUM(E32:E38)</f>
        <v>231814.53090000001</v>
      </c>
      <c r="F30" s="25">
        <f>SUM(F32:F38)</f>
        <v>0</v>
      </c>
      <c r="G30" s="25">
        <f t="shared" ref="G30:L30" si="17">SUM(G32:G38)</f>
        <v>254708.52899999951</v>
      </c>
      <c r="H30" s="25">
        <f t="shared" si="17"/>
        <v>254708.52899999951</v>
      </c>
      <c r="I30" s="25">
        <f t="shared" si="17"/>
        <v>0</v>
      </c>
      <c r="J30" s="25">
        <f t="shared" si="17"/>
        <v>235026.05</v>
      </c>
      <c r="K30" s="25">
        <f t="shared" si="17"/>
        <v>235026.05</v>
      </c>
      <c r="L30" s="25">
        <f t="shared" si="17"/>
        <v>0</v>
      </c>
      <c r="M30" s="189">
        <f t="shared" si="3"/>
        <v>-19682.478999999526</v>
      </c>
      <c r="N30" s="189">
        <f t="shared" si="4"/>
        <v>-19682.478999999526</v>
      </c>
      <c r="O30" s="189">
        <f t="shared" si="5"/>
        <v>0</v>
      </c>
      <c r="P30" s="25">
        <f t="shared" ref="P30:U30" si="18">SUM(P32:P38)</f>
        <v>235026.05</v>
      </c>
      <c r="Q30" s="25">
        <f t="shared" si="18"/>
        <v>235026.05</v>
      </c>
      <c r="R30" s="25">
        <f t="shared" si="18"/>
        <v>0</v>
      </c>
      <c r="S30" s="25">
        <f t="shared" si="18"/>
        <v>245026.05</v>
      </c>
      <c r="T30" s="25">
        <f t="shared" si="18"/>
        <v>245026.05</v>
      </c>
      <c r="U30" s="25">
        <f t="shared" si="18"/>
        <v>0</v>
      </c>
      <c r="V30" s="190"/>
      <c r="W30" s="191"/>
    </row>
    <row r="31" spans="1:23">
      <c r="A31" s="2"/>
      <c r="B31" s="1" t="s">
        <v>346</v>
      </c>
      <c r="C31" s="2"/>
      <c r="D31" s="21"/>
      <c r="E31" s="21"/>
      <c r="F31" s="22"/>
      <c r="G31" s="21"/>
      <c r="H31" s="21"/>
      <c r="I31" s="22"/>
      <c r="J31" s="21"/>
      <c r="K31" s="21"/>
      <c r="L31" s="22"/>
      <c r="M31" s="189"/>
      <c r="N31" s="189"/>
      <c r="O31" s="189"/>
      <c r="P31" s="21"/>
      <c r="Q31" s="21"/>
      <c r="R31" s="22"/>
      <c r="S31" s="21"/>
      <c r="T31" s="21"/>
      <c r="U31" s="22"/>
      <c r="V31" s="190"/>
      <c r="W31" s="191"/>
    </row>
    <row r="32" spans="1:23">
      <c r="A32" s="2">
        <v>4211</v>
      </c>
      <c r="B32" s="1" t="s">
        <v>547</v>
      </c>
      <c r="C32" s="2" t="s">
        <v>548</v>
      </c>
      <c r="D32" s="19">
        <f t="shared" ref="D32:D38" si="19">SUM(E32,F32)</f>
        <v>0</v>
      </c>
      <c r="E32" s="19"/>
      <c r="F32" s="20"/>
      <c r="G32" s="19">
        <f t="shared" ref="G32:G38" si="20">SUM(H32,I32)</f>
        <v>0</v>
      </c>
      <c r="H32" s="19"/>
      <c r="I32" s="20"/>
      <c r="J32" s="19">
        <f t="shared" ref="J32:J38" si="21">SUM(K32,L32)</f>
        <v>0</v>
      </c>
      <c r="K32" s="19"/>
      <c r="L32" s="20"/>
      <c r="M32" s="189">
        <f t="shared" si="3"/>
        <v>0</v>
      </c>
      <c r="N32" s="189">
        <f t="shared" si="4"/>
        <v>0</v>
      </c>
      <c r="O32" s="189">
        <f t="shared" si="5"/>
        <v>0</v>
      </c>
      <c r="P32" s="19">
        <f t="shared" ref="P32:P38" si="22">SUM(Q32,R32)</f>
        <v>0</v>
      </c>
      <c r="Q32" s="19"/>
      <c r="R32" s="20"/>
      <c r="S32" s="19">
        <f t="shared" ref="S32:S38" si="23">SUM(T32,U32)</f>
        <v>0</v>
      </c>
      <c r="T32" s="19"/>
      <c r="U32" s="20"/>
      <c r="V32" s="190"/>
      <c r="W32" s="191"/>
    </row>
    <row r="33" spans="1:23">
      <c r="A33" s="2">
        <v>4212</v>
      </c>
      <c r="B33" s="1" t="s">
        <v>549</v>
      </c>
      <c r="C33" s="2" t="s">
        <v>250</v>
      </c>
      <c r="D33" s="19">
        <f t="shared" si="19"/>
        <v>177348.9664</v>
      </c>
      <c r="E33" s="19">
        <f>+'8'!H20+'8'!H56+'8'!H278+'8'!H477</f>
        <v>177348.9664</v>
      </c>
      <c r="F33" s="20"/>
      <c r="G33" s="19">
        <f t="shared" si="20"/>
        <v>187682.4789999995</v>
      </c>
      <c r="H33" s="19">
        <f>+'8'!K20+'8'!K56+'8'!K278+'8'!K477</f>
        <v>187682.4789999995</v>
      </c>
      <c r="I33" s="20"/>
      <c r="J33" s="19">
        <f t="shared" si="21"/>
        <v>168000</v>
      </c>
      <c r="K33" s="19">
        <f>+'8'!N20+'8'!N56+'8'!N278+'8'!N477</f>
        <v>168000</v>
      </c>
      <c r="L33" s="20"/>
      <c r="M33" s="189">
        <f t="shared" si="3"/>
        <v>-19682.478999999497</v>
      </c>
      <c r="N33" s="189">
        <f t="shared" si="4"/>
        <v>-19682.478999999497</v>
      </c>
      <c r="O33" s="189">
        <f t="shared" si="5"/>
        <v>0</v>
      </c>
      <c r="P33" s="19">
        <f t="shared" si="22"/>
        <v>168000</v>
      </c>
      <c r="Q33" s="19">
        <f>+'8'!T20+'8'!T56+'8'!T278+'8'!T477</f>
        <v>168000</v>
      </c>
      <c r="R33" s="20"/>
      <c r="S33" s="19">
        <f t="shared" si="23"/>
        <v>178000</v>
      </c>
      <c r="T33" s="19">
        <f>+'8'!W20+'8'!W56+'8'!W278+'8'!W477</f>
        <v>178000</v>
      </c>
      <c r="U33" s="20"/>
      <c r="V33" s="190"/>
      <c r="W33" s="191"/>
    </row>
    <row r="34" spans="1:23">
      <c r="A34" s="2">
        <v>4213</v>
      </c>
      <c r="B34" s="1" t="s">
        <v>550</v>
      </c>
      <c r="C34" s="2" t="s">
        <v>251</v>
      </c>
      <c r="D34" s="19">
        <f t="shared" si="19"/>
        <v>33170.306400000001</v>
      </c>
      <c r="E34" s="19">
        <f>+'8'!H21+'8'!H254</f>
        <v>33170.306400000001</v>
      </c>
      <c r="F34" s="20"/>
      <c r="G34" s="19">
        <f t="shared" si="20"/>
        <v>45684.55</v>
      </c>
      <c r="H34" s="19">
        <f>+'8'!K21+'8'!K254</f>
        <v>45684.55</v>
      </c>
      <c r="I34" s="20"/>
      <c r="J34" s="19">
        <f t="shared" si="21"/>
        <v>45684.55</v>
      </c>
      <c r="K34" s="19">
        <f>+'8'!N21+'8'!N254</f>
        <v>45684.55</v>
      </c>
      <c r="L34" s="20"/>
      <c r="M34" s="189">
        <f t="shared" si="3"/>
        <v>0</v>
      </c>
      <c r="N34" s="189">
        <f t="shared" si="4"/>
        <v>0</v>
      </c>
      <c r="O34" s="189">
        <f t="shared" si="5"/>
        <v>0</v>
      </c>
      <c r="P34" s="19">
        <f t="shared" si="22"/>
        <v>45684.55</v>
      </c>
      <c r="Q34" s="19">
        <f>+'8'!T21+'8'!T254</f>
        <v>45684.55</v>
      </c>
      <c r="R34" s="20"/>
      <c r="S34" s="19">
        <f t="shared" si="23"/>
        <v>45684.55</v>
      </c>
      <c r="T34" s="19">
        <f>+'8'!W21+'8'!W254</f>
        <v>45684.55</v>
      </c>
      <c r="U34" s="20"/>
      <c r="V34" s="190"/>
      <c r="W34" s="191"/>
    </row>
    <row r="35" spans="1:23">
      <c r="A35" s="2">
        <v>4214</v>
      </c>
      <c r="B35" s="1" t="s">
        <v>551</v>
      </c>
      <c r="C35" s="2" t="s">
        <v>252</v>
      </c>
      <c r="D35" s="19">
        <f t="shared" si="19"/>
        <v>5243.7581</v>
      </c>
      <c r="E35" s="19">
        <f>+'8'!H22+'8'!H57+'8'!H478</f>
        <v>5243.7581</v>
      </c>
      <c r="F35" s="20"/>
      <c r="G35" s="19">
        <f t="shared" si="20"/>
        <v>6371.5</v>
      </c>
      <c r="H35" s="19">
        <f>+'8'!K22+'8'!K57+'8'!K478</f>
        <v>6371.5</v>
      </c>
      <c r="I35" s="20"/>
      <c r="J35" s="19">
        <f t="shared" si="21"/>
        <v>6371.5</v>
      </c>
      <c r="K35" s="19">
        <f>+'8'!N22+'8'!N57+'8'!N478</f>
        <v>6371.5</v>
      </c>
      <c r="L35" s="20"/>
      <c r="M35" s="189">
        <f t="shared" si="3"/>
        <v>0</v>
      </c>
      <c r="N35" s="189">
        <f t="shared" si="4"/>
        <v>0</v>
      </c>
      <c r="O35" s="189">
        <f t="shared" si="5"/>
        <v>0</v>
      </c>
      <c r="P35" s="19">
        <f t="shared" si="22"/>
        <v>6371.5</v>
      </c>
      <c r="Q35" s="19">
        <f>+'8'!T22+'8'!T57+'8'!T478</f>
        <v>6371.5</v>
      </c>
      <c r="R35" s="20"/>
      <c r="S35" s="19">
        <f t="shared" si="23"/>
        <v>6371.5</v>
      </c>
      <c r="T35" s="19">
        <f>+'8'!W22+'8'!W57+'8'!W478</f>
        <v>6371.5</v>
      </c>
      <c r="U35" s="20"/>
      <c r="V35" s="190"/>
      <c r="W35" s="191"/>
    </row>
    <row r="36" spans="1:23">
      <c r="A36" s="2">
        <v>4215</v>
      </c>
      <c r="B36" s="1" t="s">
        <v>552</v>
      </c>
      <c r="C36" s="2" t="s">
        <v>253</v>
      </c>
      <c r="D36" s="19">
        <f t="shared" si="19"/>
        <v>11518</v>
      </c>
      <c r="E36" s="19">
        <f>+'8'!H23+'8'!H226+'8'!H292</f>
        <v>11518</v>
      </c>
      <c r="F36" s="20"/>
      <c r="G36" s="19">
        <f t="shared" si="20"/>
        <v>7600</v>
      </c>
      <c r="H36" s="19">
        <f>+'8'!K23+'8'!K226+'8'!K292</f>
        <v>7600</v>
      </c>
      <c r="I36" s="20"/>
      <c r="J36" s="19">
        <f t="shared" si="21"/>
        <v>7600</v>
      </c>
      <c r="K36" s="19">
        <f>+'8'!N23+'8'!N226+'8'!N292</f>
        <v>7600</v>
      </c>
      <c r="L36" s="20"/>
      <c r="M36" s="189">
        <f t="shared" si="3"/>
        <v>0</v>
      </c>
      <c r="N36" s="189">
        <f t="shared" si="4"/>
        <v>0</v>
      </c>
      <c r="O36" s="189">
        <f t="shared" si="5"/>
        <v>0</v>
      </c>
      <c r="P36" s="19">
        <f t="shared" si="22"/>
        <v>7600</v>
      </c>
      <c r="Q36" s="19">
        <f>+'8'!T23+'8'!T226+'8'!T292</f>
        <v>7600</v>
      </c>
      <c r="R36" s="20"/>
      <c r="S36" s="19">
        <f t="shared" si="23"/>
        <v>7600</v>
      </c>
      <c r="T36" s="19">
        <f>+'8'!W23+'8'!W226+'8'!W292</f>
        <v>7600</v>
      </c>
      <c r="U36" s="20"/>
      <c r="V36" s="190"/>
      <c r="W36" s="191"/>
    </row>
    <row r="37" spans="1:23">
      <c r="A37" s="2">
        <v>4216</v>
      </c>
      <c r="B37" s="1" t="s">
        <v>553</v>
      </c>
      <c r="C37" s="2" t="s">
        <v>254</v>
      </c>
      <c r="D37" s="19">
        <f t="shared" si="19"/>
        <v>4533.5</v>
      </c>
      <c r="E37" s="19">
        <f>+'8'!H24+'8'!H227+'8'!H338+'8'!H350+'8'!H479</f>
        <v>4533.5</v>
      </c>
      <c r="F37" s="20"/>
      <c r="G37" s="19">
        <f t="shared" si="20"/>
        <v>7370</v>
      </c>
      <c r="H37" s="19">
        <f>+'8'!K24+'8'!K227+'8'!K338+'8'!K350+'8'!K479</f>
        <v>7370</v>
      </c>
      <c r="I37" s="20"/>
      <c r="J37" s="19">
        <f t="shared" si="21"/>
        <v>7370</v>
      </c>
      <c r="K37" s="19">
        <f>+'8'!N24+'8'!N227+'8'!N338+'8'!N350+'8'!N479</f>
        <v>7370</v>
      </c>
      <c r="L37" s="20"/>
      <c r="M37" s="189">
        <f t="shared" si="3"/>
        <v>0</v>
      </c>
      <c r="N37" s="189">
        <f t="shared" si="4"/>
        <v>0</v>
      </c>
      <c r="O37" s="189">
        <f t="shared" si="5"/>
        <v>0</v>
      </c>
      <c r="P37" s="19">
        <f t="shared" si="22"/>
        <v>7370</v>
      </c>
      <c r="Q37" s="19">
        <f>+'8'!T24+'8'!T227+'8'!T338+'8'!T350+'8'!T479</f>
        <v>7370</v>
      </c>
      <c r="R37" s="20"/>
      <c r="S37" s="19">
        <f t="shared" si="23"/>
        <v>7370</v>
      </c>
      <c r="T37" s="19">
        <f>+'8'!W24+'8'!W227+'8'!W338+'8'!W350+'8'!W479</f>
        <v>7370</v>
      </c>
      <c r="U37" s="20"/>
      <c r="V37" s="190"/>
      <c r="W37" s="191"/>
    </row>
    <row r="38" spans="1:23">
      <c r="A38" s="27">
        <v>4217</v>
      </c>
      <c r="B38" s="28" t="s">
        <v>554</v>
      </c>
      <c r="C38" s="27" t="s">
        <v>555</v>
      </c>
      <c r="D38" s="29">
        <f t="shared" si="19"/>
        <v>0</v>
      </c>
      <c r="E38" s="29">
        <f>+'8'!H25</f>
        <v>0</v>
      </c>
      <c r="F38" s="30"/>
      <c r="G38" s="29">
        <f t="shared" si="20"/>
        <v>0</v>
      </c>
      <c r="H38" s="29">
        <f>+'8'!K25</f>
        <v>0</v>
      </c>
      <c r="I38" s="30"/>
      <c r="J38" s="29">
        <f t="shared" si="21"/>
        <v>0</v>
      </c>
      <c r="K38" s="29">
        <f>+'8'!N25</f>
        <v>0</v>
      </c>
      <c r="L38" s="30"/>
      <c r="M38" s="189">
        <f t="shared" si="3"/>
        <v>0</v>
      </c>
      <c r="N38" s="189">
        <f t="shared" si="4"/>
        <v>0</v>
      </c>
      <c r="O38" s="189">
        <f t="shared" si="5"/>
        <v>0</v>
      </c>
      <c r="P38" s="29">
        <f t="shared" si="22"/>
        <v>0</v>
      </c>
      <c r="Q38" s="29">
        <f>+'8'!T25</f>
        <v>0</v>
      </c>
      <c r="R38" s="30"/>
      <c r="S38" s="29">
        <f t="shared" si="23"/>
        <v>0</v>
      </c>
      <c r="T38" s="29">
        <f>+'8'!W25</f>
        <v>0</v>
      </c>
      <c r="U38" s="30"/>
      <c r="V38" s="190"/>
      <c r="W38" s="191"/>
    </row>
    <row r="39" spans="1:23" ht="21">
      <c r="A39" s="34">
        <v>4220</v>
      </c>
      <c r="B39" s="35" t="s">
        <v>556</v>
      </c>
      <c r="C39" s="34" t="s">
        <v>247</v>
      </c>
      <c r="D39" s="36">
        <f>SUM(D41:D43)</f>
        <v>27668.785</v>
      </c>
      <c r="E39" s="36">
        <f>SUM(E41:E43)</f>
        <v>27668.785</v>
      </c>
      <c r="F39" s="36">
        <f>SUM(F41:F43)</f>
        <v>0</v>
      </c>
      <c r="G39" s="36">
        <f t="shared" ref="G39:L39" si="24">SUM(G41:G43)</f>
        <v>45000</v>
      </c>
      <c r="H39" s="36">
        <f t="shared" si="24"/>
        <v>45000</v>
      </c>
      <c r="I39" s="36">
        <f t="shared" si="24"/>
        <v>0</v>
      </c>
      <c r="J39" s="36">
        <f t="shared" si="24"/>
        <v>45000</v>
      </c>
      <c r="K39" s="36">
        <f t="shared" si="24"/>
        <v>45000</v>
      </c>
      <c r="L39" s="36">
        <f t="shared" si="24"/>
        <v>0</v>
      </c>
      <c r="M39" s="189">
        <f t="shared" si="3"/>
        <v>0</v>
      </c>
      <c r="N39" s="189">
        <f t="shared" si="4"/>
        <v>0</v>
      </c>
      <c r="O39" s="189">
        <f t="shared" si="5"/>
        <v>0</v>
      </c>
      <c r="P39" s="36">
        <f t="shared" ref="P39:U39" si="25">SUM(P41:P43)</f>
        <v>48000</v>
      </c>
      <c r="Q39" s="36">
        <f t="shared" si="25"/>
        <v>48000</v>
      </c>
      <c r="R39" s="36">
        <f t="shared" si="25"/>
        <v>0</v>
      </c>
      <c r="S39" s="36">
        <f t="shared" si="25"/>
        <v>48000</v>
      </c>
      <c r="T39" s="36">
        <f t="shared" si="25"/>
        <v>48000</v>
      </c>
      <c r="U39" s="36">
        <f t="shared" si="25"/>
        <v>0</v>
      </c>
      <c r="V39" s="190"/>
      <c r="W39" s="191"/>
    </row>
    <row r="40" spans="1:23">
      <c r="A40" s="3"/>
      <c r="B40" s="31" t="s">
        <v>346</v>
      </c>
      <c r="C40" s="3"/>
      <c r="D40" s="32"/>
      <c r="E40" s="32"/>
      <c r="F40" s="33"/>
      <c r="G40" s="32"/>
      <c r="H40" s="32"/>
      <c r="I40" s="33"/>
      <c r="J40" s="32"/>
      <c r="K40" s="32"/>
      <c r="L40" s="33"/>
      <c r="M40" s="189"/>
      <c r="N40" s="189"/>
      <c r="O40" s="189"/>
      <c r="P40" s="32"/>
      <c r="Q40" s="32"/>
      <c r="R40" s="33"/>
      <c r="S40" s="32"/>
      <c r="T40" s="32"/>
      <c r="U40" s="33"/>
      <c r="V40" s="190"/>
      <c r="W40" s="191"/>
    </row>
    <row r="41" spans="1:23">
      <c r="A41" s="2">
        <v>4221</v>
      </c>
      <c r="B41" s="1" t="s">
        <v>557</v>
      </c>
      <c r="C41" s="2" t="s">
        <v>255</v>
      </c>
      <c r="D41" s="19">
        <f>SUM(E41,F41)</f>
        <v>24000.6</v>
      </c>
      <c r="E41" s="19">
        <f>+'8'!H26+'8'!H58+'8'!H339</f>
        <v>24000.6</v>
      </c>
      <c r="F41" s="20"/>
      <c r="G41" s="19">
        <f>SUM(H41,I41)</f>
        <v>41000</v>
      </c>
      <c r="H41" s="19">
        <f>+'8'!K26+'8'!K58+'8'!K339</f>
        <v>41000</v>
      </c>
      <c r="I41" s="20"/>
      <c r="J41" s="19">
        <f>SUM(K41,L41)</f>
        <v>41000</v>
      </c>
      <c r="K41" s="19">
        <f>+'8'!N26+'8'!N58+'8'!N339</f>
        <v>41000</v>
      </c>
      <c r="L41" s="20"/>
      <c r="M41" s="189">
        <f t="shared" si="3"/>
        <v>0</v>
      </c>
      <c r="N41" s="189">
        <f t="shared" si="4"/>
        <v>0</v>
      </c>
      <c r="O41" s="189">
        <f t="shared" si="5"/>
        <v>0</v>
      </c>
      <c r="P41" s="19">
        <f>SUM(Q41,R41)</f>
        <v>41000</v>
      </c>
      <c r="Q41" s="19">
        <f>+'8'!T26+'8'!T58+'8'!T339</f>
        <v>41000</v>
      </c>
      <c r="R41" s="20"/>
      <c r="S41" s="19">
        <f>SUM(T41,U41)</f>
        <v>41000</v>
      </c>
      <c r="T41" s="19">
        <f>+'8'!W26+'8'!W58+'8'!W339</f>
        <v>41000</v>
      </c>
      <c r="U41" s="20"/>
      <c r="V41" s="190"/>
      <c r="W41" s="191"/>
    </row>
    <row r="42" spans="1:23">
      <c r="A42" s="2">
        <v>4222</v>
      </c>
      <c r="B42" s="1" t="s">
        <v>558</v>
      </c>
      <c r="C42" s="2" t="s">
        <v>256</v>
      </c>
      <c r="D42" s="19">
        <f>SUM(E42,F42)</f>
        <v>3668.1849999999999</v>
      </c>
      <c r="E42" s="19">
        <f>+'8'!H27+'8'!H340</f>
        <v>3668.1849999999999</v>
      </c>
      <c r="F42" s="20"/>
      <c r="G42" s="19">
        <f>SUM(H42,I42)</f>
        <v>4000</v>
      </c>
      <c r="H42" s="19">
        <f>+'8'!K27+'8'!K340</f>
        <v>4000</v>
      </c>
      <c r="I42" s="20"/>
      <c r="J42" s="19">
        <f>SUM(K42,L42)</f>
        <v>4000</v>
      </c>
      <c r="K42" s="19">
        <f>+'8'!N27+'8'!N340</f>
        <v>4000</v>
      </c>
      <c r="L42" s="20"/>
      <c r="M42" s="189">
        <f t="shared" si="3"/>
        <v>0</v>
      </c>
      <c r="N42" s="189">
        <f t="shared" si="4"/>
        <v>0</v>
      </c>
      <c r="O42" s="189">
        <f t="shared" si="5"/>
        <v>0</v>
      </c>
      <c r="P42" s="19">
        <f>SUM(Q42,R42)</f>
        <v>7000</v>
      </c>
      <c r="Q42" s="19">
        <f>+'8'!T27+'8'!T340</f>
        <v>7000</v>
      </c>
      <c r="R42" s="20"/>
      <c r="S42" s="19">
        <f>SUM(T42,U42)</f>
        <v>7000</v>
      </c>
      <c r="T42" s="19">
        <f>+'8'!W27+'8'!W340</f>
        <v>7000</v>
      </c>
      <c r="U42" s="20"/>
      <c r="V42" s="190"/>
      <c r="W42" s="191"/>
    </row>
    <row r="43" spans="1:23">
      <c r="A43" s="2">
        <v>4223</v>
      </c>
      <c r="B43" s="1" t="s">
        <v>559</v>
      </c>
      <c r="C43" s="2" t="s">
        <v>560</v>
      </c>
      <c r="D43" s="19">
        <f>SUM(E43,F43)</f>
        <v>0</v>
      </c>
      <c r="E43" s="19"/>
      <c r="F43" s="20"/>
      <c r="G43" s="19">
        <f>SUM(H43,I43)</f>
        <v>0</v>
      </c>
      <c r="H43" s="19"/>
      <c r="I43" s="20"/>
      <c r="J43" s="19">
        <f>SUM(K43,L43)</f>
        <v>0</v>
      </c>
      <c r="K43" s="19"/>
      <c r="L43" s="20"/>
      <c r="M43" s="189">
        <f t="shared" si="3"/>
        <v>0</v>
      </c>
      <c r="N43" s="189">
        <f t="shared" si="4"/>
        <v>0</v>
      </c>
      <c r="O43" s="189">
        <f t="shared" si="5"/>
        <v>0</v>
      </c>
      <c r="P43" s="19">
        <f>SUM(Q43,R43)</f>
        <v>0</v>
      </c>
      <c r="Q43" s="19"/>
      <c r="R43" s="20"/>
      <c r="S43" s="19">
        <f>SUM(T43,U43)</f>
        <v>0</v>
      </c>
      <c r="T43" s="19"/>
      <c r="U43" s="20"/>
      <c r="V43" s="190"/>
      <c r="W43" s="191"/>
    </row>
    <row r="44" spans="1:23" ht="42">
      <c r="A44" s="23">
        <v>4230</v>
      </c>
      <c r="B44" s="24" t="s">
        <v>561</v>
      </c>
      <c r="C44" s="23" t="s">
        <v>354</v>
      </c>
      <c r="D44" s="25">
        <f>SUM(D46:D53)</f>
        <v>42599.4038</v>
      </c>
      <c r="E44" s="25">
        <f>SUM(E46:E53)</f>
        <v>42599.4038</v>
      </c>
      <c r="F44" s="25">
        <f>SUM(F46:F53)</f>
        <v>0</v>
      </c>
      <c r="G44" s="25">
        <f t="shared" ref="G44:L44" si="26">SUM(G46:G53)</f>
        <v>63477.1</v>
      </c>
      <c r="H44" s="25">
        <f t="shared" si="26"/>
        <v>63477.1</v>
      </c>
      <c r="I44" s="25">
        <f t="shared" si="26"/>
        <v>0</v>
      </c>
      <c r="J44" s="25">
        <f t="shared" si="26"/>
        <v>63477.1</v>
      </c>
      <c r="K44" s="25">
        <f t="shared" si="26"/>
        <v>63477.1</v>
      </c>
      <c r="L44" s="25">
        <f t="shared" si="26"/>
        <v>0</v>
      </c>
      <c r="M44" s="189">
        <f t="shared" si="3"/>
        <v>0</v>
      </c>
      <c r="N44" s="189">
        <f t="shared" si="4"/>
        <v>0</v>
      </c>
      <c r="O44" s="189">
        <f t="shared" si="5"/>
        <v>0</v>
      </c>
      <c r="P44" s="25">
        <f t="shared" ref="P44:U44" si="27">SUM(P46:P53)</f>
        <v>75477.100000000006</v>
      </c>
      <c r="Q44" s="25">
        <f t="shared" si="27"/>
        <v>75477.100000000006</v>
      </c>
      <c r="R44" s="25">
        <f t="shared" si="27"/>
        <v>0</v>
      </c>
      <c r="S44" s="25">
        <f t="shared" si="27"/>
        <v>78477.100000000006</v>
      </c>
      <c r="T44" s="25">
        <f t="shared" si="27"/>
        <v>78477.100000000006</v>
      </c>
      <c r="U44" s="25">
        <f t="shared" si="27"/>
        <v>0</v>
      </c>
      <c r="V44" s="190"/>
      <c r="W44" s="191"/>
    </row>
    <row r="45" spans="1:23">
      <c r="A45" s="2"/>
      <c r="B45" s="1" t="s">
        <v>346</v>
      </c>
      <c r="C45" s="2"/>
      <c r="D45" s="21"/>
      <c r="E45" s="21"/>
      <c r="F45" s="22"/>
      <c r="G45" s="21"/>
      <c r="H45" s="21"/>
      <c r="I45" s="22"/>
      <c r="J45" s="21"/>
      <c r="K45" s="21"/>
      <c r="L45" s="22"/>
      <c r="M45" s="189"/>
      <c r="N45" s="189"/>
      <c r="O45" s="189"/>
      <c r="P45" s="21"/>
      <c r="Q45" s="21"/>
      <c r="R45" s="22"/>
      <c r="S45" s="21"/>
      <c r="T45" s="21"/>
      <c r="U45" s="22"/>
      <c r="V45" s="190"/>
      <c r="W45" s="191"/>
    </row>
    <row r="46" spans="1:23">
      <c r="A46" s="2">
        <v>4231</v>
      </c>
      <c r="B46" s="1" t="s">
        <v>562</v>
      </c>
      <c r="C46" s="2" t="s">
        <v>257</v>
      </c>
      <c r="D46" s="19">
        <f t="shared" ref="D46:D53" si="28">SUM(E46,F46)</f>
        <v>0</v>
      </c>
      <c r="E46" s="19"/>
      <c r="F46" s="20"/>
      <c r="G46" s="19">
        <f t="shared" ref="G46:G53" si="29">SUM(H46,I46)</f>
        <v>0</v>
      </c>
      <c r="H46" s="19"/>
      <c r="I46" s="20"/>
      <c r="J46" s="19">
        <f t="shared" ref="J46:J53" si="30">SUM(K46,L46)</f>
        <v>0</v>
      </c>
      <c r="K46" s="19"/>
      <c r="L46" s="20"/>
      <c r="M46" s="189">
        <f t="shared" si="3"/>
        <v>0</v>
      </c>
      <c r="N46" s="189">
        <f t="shared" si="4"/>
        <v>0</v>
      </c>
      <c r="O46" s="189">
        <f t="shared" si="5"/>
        <v>0</v>
      </c>
      <c r="P46" s="19">
        <f t="shared" ref="P46:P53" si="31">SUM(Q46,R46)</f>
        <v>0</v>
      </c>
      <c r="Q46" s="19"/>
      <c r="R46" s="20"/>
      <c r="S46" s="19">
        <f t="shared" ref="S46:S53" si="32">SUM(T46,U46)</f>
        <v>0</v>
      </c>
      <c r="T46" s="19"/>
      <c r="U46" s="20"/>
      <c r="V46" s="190"/>
      <c r="W46" s="191"/>
    </row>
    <row r="47" spans="1:23">
      <c r="A47" s="2">
        <v>4232</v>
      </c>
      <c r="B47" s="1" t="s">
        <v>563</v>
      </c>
      <c r="C47" s="2" t="s">
        <v>258</v>
      </c>
      <c r="D47" s="19">
        <f t="shared" si="28"/>
        <v>0</v>
      </c>
      <c r="E47" s="19">
        <f>+'8'!H28+'8'!H62</f>
        <v>0</v>
      </c>
      <c r="F47" s="20"/>
      <c r="G47" s="19">
        <f t="shared" si="29"/>
        <v>10000</v>
      </c>
      <c r="H47" s="19">
        <f>+'8'!K28+'8'!K62</f>
        <v>10000</v>
      </c>
      <c r="I47" s="20"/>
      <c r="J47" s="19">
        <f t="shared" si="30"/>
        <v>10000</v>
      </c>
      <c r="K47" s="19">
        <f>+'8'!N28+'8'!N62</f>
        <v>10000</v>
      </c>
      <c r="L47" s="20"/>
      <c r="M47" s="189">
        <f t="shared" si="3"/>
        <v>0</v>
      </c>
      <c r="N47" s="189">
        <f t="shared" si="4"/>
        <v>0</v>
      </c>
      <c r="O47" s="189">
        <f t="shared" si="5"/>
        <v>0</v>
      </c>
      <c r="P47" s="19">
        <f t="shared" si="31"/>
        <v>15000</v>
      </c>
      <c r="Q47" s="19">
        <f>+'8'!T28+'8'!T62</f>
        <v>15000</v>
      </c>
      <c r="R47" s="20"/>
      <c r="S47" s="19">
        <f t="shared" si="32"/>
        <v>15000</v>
      </c>
      <c r="T47" s="19">
        <f>+'8'!W28+'8'!W62</f>
        <v>15000</v>
      </c>
      <c r="U47" s="20"/>
      <c r="V47" s="190"/>
      <c r="W47" s="191"/>
    </row>
    <row r="48" spans="1:23" ht="21">
      <c r="A48" s="2">
        <v>4233</v>
      </c>
      <c r="B48" s="1" t="s">
        <v>564</v>
      </c>
      <c r="C48" s="2" t="s">
        <v>259</v>
      </c>
      <c r="D48" s="19">
        <f t="shared" si="28"/>
        <v>0</v>
      </c>
      <c r="E48" s="19"/>
      <c r="F48" s="20"/>
      <c r="G48" s="19">
        <f t="shared" si="29"/>
        <v>0</v>
      </c>
      <c r="H48" s="19"/>
      <c r="I48" s="20"/>
      <c r="J48" s="19">
        <f t="shared" si="30"/>
        <v>0</v>
      </c>
      <c r="K48" s="19"/>
      <c r="L48" s="20"/>
      <c r="M48" s="189">
        <f t="shared" si="3"/>
        <v>0</v>
      </c>
      <c r="N48" s="189">
        <f t="shared" si="4"/>
        <v>0</v>
      </c>
      <c r="O48" s="189">
        <f t="shared" si="5"/>
        <v>0</v>
      </c>
      <c r="P48" s="19">
        <f t="shared" si="31"/>
        <v>0</v>
      </c>
      <c r="Q48" s="19"/>
      <c r="R48" s="20"/>
      <c r="S48" s="19">
        <f t="shared" si="32"/>
        <v>0</v>
      </c>
      <c r="T48" s="19"/>
      <c r="U48" s="20"/>
      <c r="V48" s="190"/>
      <c r="W48" s="191"/>
    </row>
    <row r="49" spans="1:23">
      <c r="A49" s="2">
        <v>4234</v>
      </c>
      <c r="B49" s="1" t="s">
        <v>565</v>
      </c>
      <c r="C49" s="2" t="s">
        <v>260</v>
      </c>
      <c r="D49" s="19">
        <f t="shared" si="28"/>
        <v>3537.3249999999998</v>
      </c>
      <c r="E49" s="19">
        <f>+'8'!H29+'8'!H76</f>
        <v>3537.3249999999998</v>
      </c>
      <c r="F49" s="20"/>
      <c r="G49" s="19">
        <f t="shared" si="29"/>
        <v>5466</v>
      </c>
      <c r="H49" s="19">
        <f>+'8'!K29+'8'!K76</f>
        <v>5466</v>
      </c>
      <c r="I49" s="20"/>
      <c r="J49" s="19">
        <f t="shared" si="30"/>
        <v>5466</v>
      </c>
      <c r="K49" s="19">
        <f>+'8'!N29+'8'!N76</f>
        <v>5466</v>
      </c>
      <c r="L49" s="20"/>
      <c r="M49" s="189">
        <f t="shared" si="3"/>
        <v>0</v>
      </c>
      <c r="N49" s="189">
        <f t="shared" si="4"/>
        <v>0</v>
      </c>
      <c r="O49" s="189">
        <f t="shared" si="5"/>
        <v>0</v>
      </c>
      <c r="P49" s="19">
        <f t="shared" si="31"/>
        <v>5466</v>
      </c>
      <c r="Q49" s="19">
        <f>+'8'!T29+'8'!T76</f>
        <v>5466</v>
      </c>
      <c r="R49" s="20"/>
      <c r="S49" s="19">
        <f t="shared" si="32"/>
        <v>5466</v>
      </c>
      <c r="T49" s="19">
        <f>+'8'!W29+'8'!W76</f>
        <v>5466</v>
      </c>
      <c r="U49" s="20"/>
      <c r="V49" s="190"/>
      <c r="W49" s="191"/>
    </row>
    <row r="50" spans="1:23">
      <c r="A50" s="2">
        <v>4235</v>
      </c>
      <c r="B50" s="1" t="s">
        <v>566</v>
      </c>
      <c r="C50" s="2" t="s">
        <v>261</v>
      </c>
      <c r="D50" s="19">
        <f t="shared" si="28"/>
        <v>0</v>
      </c>
      <c r="E50" s="19"/>
      <c r="F50" s="20"/>
      <c r="G50" s="19">
        <f t="shared" si="29"/>
        <v>0</v>
      </c>
      <c r="H50" s="19"/>
      <c r="I50" s="20"/>
      <c r="J50" s="19">
        <f t="shared" si="30"/>
        <v>0</v>
      </c>
      <c r="K50" s="19"/>
      <c r="L50" s="20"/>
      <c r="M50" s="189">
        <f t="shared" si="3"/>
        <v>0</v>
      </c>
      <c r="N50" s="189">
        <f t="shared" si="4"/>
        <v>0</v>
      </c>
      <c r="O50" s="189">
        <f t="shared" si="5"/>
        <v>0</v>
      </c>
      <c r="P50" s="19">
        <f t="shared" si="31"/>
        <v>0</v>
      </c>
      <c r="Q50" s="19"/>
      <c r="R50" s="20"/>
      <c r="S50" s="19">
        <f t="shared" si="32"/>
        <v>0</v>
      </c>
      <c r="T50" s="19"/>
      <c r="U50" s="20"/>
      <c r="V50" s="190"/>
      <c r="W50" s="191"/>
    </row>
    <row r="51" spans="1:23">
      <c r="A51" s="2">
        <v>4236</v>
      </c>
      <c r="B51" s="1" t="s">
        <v>567</v>
      </c>
      <c r="C51" s="2" t="s">
        <v>568</v>
      </c>
      <c r="D51" s="19">
        <f t="shared" si="28"/>
        <v>0</v>
      </c>
      <c r="E51" s="19"/>
      <c r="F51" s="20"/>
      <c r="G51" s="19">
        <f t="shared" si="29"/>
        <v>0</v>
      </c>
      <c r="H51" s="19"/>
      <c r="I51" s="20"/>
      <c r="J51" s="19">
        <f t="shared" si="30"/>
        <v>0</v>
      </c>
      <c r="K51" s="19"/>
      <c r="L51" s="20"/>
      <c r="M51" s="189">
        <f t="shared" si="3"/>
        <v>0</v>
      </c>
      <c r="N51" s="189">
        <f t="shared" si="4"/>
        <v>0</v>
      </c>
      <c r="O51" s="189">
        <f t="shared" si="5"/>
        <v>0</v>
      </c>
      <c r="P51" s="19">
        <f t="shared" si="31"/>
        <v>0</v>
      </c>
      <c r="Q51" s="19"/>
      <c r="R51" s="20"/>
      <c r="S51" s="19">
        <f t="shared" si="32"/>
        <v>0</v>
      </c>
      <c r="T51" s="19"/>
      <c r="U51" s="20"/>
      <c r="V51" s="190"/>
      <c r="W51" s="191"/>
    </row>
    <row r="52" spans="1:23">
      <c r="A52" s="2">
        <v>4237</v>
      </c>
      <c r="B52" s="1" t="s">
        <v>569</v>
      </c>
      <c r="C52" s="2" t="s">
        <v>262</v>
      </c>
      <c r="D52" s="19">
        <f t="shared" si="28"/>
        <v>13041.1785</v>
      </c>
      <c r="E52" s="19">
        <f>+'8'!H30</f>
        <v>13041.1785</v>
      </c>
      <c r="F52" s="20"/>
      <c r="G52" s="19">
        <f t="shared" si="29"/>
        <v>15147.1</v>
      </c>
      <c r="H52" s="19">
        <f>+'8'!K30</f>
        <v>15147.1</v>
      </c>
      <c r="I52" s="20"/>
      <c r="J52" s="19">
        <f t="shared" si="30"/>
        <v>15147.1</v>
      </c>
      <c r="K52" s="19">
        <f>+'8'!N30</f>
        <v>15147.1</v>
      </c>
      <c r="L52" s="20"/>
      <c r="M52" s="189">
        <f t="shared" si="3"/>
        <v>0</v>
      </c>
      <c r="N52" s="189">
        <f t="shared" si="4"/>
        <v>0</v>
      </c>
      <c r="O52" s="189">
        <f t="shared" si="5"/>
        <v>0</v>
      </c>
      <c r="P52" s="19">
        <f t="shared" si="31"/>
        <v>20147.099999999999</v>
      </c>
      <c r="Q52" s="19">
        <f>+'8'!T30</f>
        <v>20147.099999999999</v>
      </c>
      <c r="R52" s="20"/>
      <c r="S52" s="19">
        <f t="shared" si="32"/>
        <v>22147.1</v>
      </c>
      <c r="T52" s="19">
        <f>+'8'!W30</f>
        <v>22147.1</v>
      </c>
      <c r="U52" s="20"/>
      <c r="V52" s="190"/>
      <c r="W52" s="191"/>
    </row>
    <row r="53" spans="1:23">
      <c r="A53" s="2">
        <v>4238</v>
      </c>
      <c r="B53" s="1" t="s">
        <v>570</v>
      </c>
      <c r="C53" s="2" t="s">
        <v>263</v>
      </c>
      <c r="D53" s="19">
        <f t="shared" si="28"/>
        <v>26020.900300000001</v>
      </c>
      <c r="E53" s="19">
        <f>+'8'!H31+'8'!H63+'8'!H77+'8'!H122+'8'!H163+'8'!H188+'8'!H228+'8'!H279+'8'!H293+'8'!H363+'8'!H447</f>
        <v>26020.900300000001</v>
      </c>
      <c r="F53" s="20"/>
      <c r="G53" s="19">
        <f t="shared" si="29"/>
        <v>32864</v>
      </c>
      <c r="H53" s="19">
        <f>+'8'!K31+'8'!K63+'8'!K77+'8'!K122+'8'!K163+'8'!K188+'8'!K228+'8'!K279+'8'!K293+'8'!K363+'8'!K447</f>
        <v>32864</v>
      </c>
      <c r="I53" s="20"/>
      <c r="J53" s="19">
        <f t="shared" si="30"/>
        <v>32864</v>
      </c>
      <c r="K53" s="19">
        <f>+'8'!N31+'8'!N63+'8'!N77+'8'!N122+'8'!N163+'8'!N188+'8'!N228+'8'!N279+'8'!N293+'8'!N363+'8'!N447</f>
        <v>32864</v>
      </c>
      <c r="L53" s="20"/>
      <c r="M53" s="189">
        <f t="shared" si="3"/>
        <v>0</v>
      </c>
      <c r="N53" s="189">
        <f t="shared" si="4"/>
        <v>0</v>
      </c>
      <c r="O53" s="189">
        <f t="shared" si="5"/>
        <v>0</v>
      </c>
      <c r="P53" s="19">
        <f t="shared" si="31"/>
        <v>34864</v>
      </c>
      <c r="Q53" s="19">
        <f>+'8'!T31+'8'!T63+'8'!T77+'8'!T122+'8'!T163+'8'!T188+'8'!T228+'8'!T279+'8'!T293+'8'!T363+'8'!T447</f>
        <v>34864</v>
      </c>
      <c r="R53" s="20"/>
      <c r="S53" s="19">
        <f t="shared" si="32"/>
        <v>35864</v>
      </c>
      <c r="T53" s="19">
        <f>+'8'!W31+'8'!W63+'8'!W77+'8'!W122+'8'!W163+'8'!W188+'8'!W228+'8'!W279+'8'!W293+'8'!W363+'8'!W447</f>
        <v>35864</v>
      </c>
      <c r="U53" s="20"/>
      <c r="V53" s="190"/>
      <c r="W53" s="191"/>
    </row>
    <row r="54" spans="1:23" ht="21">
      <c r="A54" s="23">
        <v>4240</v>
      </c>
      <c r="B54" s="24" t="s">
        <v>571</v>
      </c>
      <c r="C54" s="23" t="s">
        <v>247</v>
      </c>
      <c r="D54" s="25">
        <f>SUM(D56)</f>
        <v>20695.619500000001</v>
      </c>
      <c r="E54" s="25">
        <f>SUM(E56)</f>
        <v>20695.619500000001</v>
      </c>
      <c r="F54" s="25">
        <f>SUM(F56)</f>
        <v>0</v>
      </c>
      <c r="G54" s="25">
        <f t="shared" ref="G54:L54" si="33">SUM(G56)</f>
        <v>40152.9</v>
      </c>
      <c r="H54" s="25">
        <f t="shared" si="33"/>
        <v>40152.9</v>
      </c>
      <c r="I54" s="25">
        <f t="shared" si="33"/>
        <v>0</v>
      </c>
      <c r="J54" s="25">
        <f t="shared" si="33"/>
        <v>40152.9</v>
      </c>
      <c r="K54" s="25">
        <f t="shared" si="33"/>
        <v>40152.9</v>
      </c>
      <c r="L54" s="25">
        <f t="shared" si="33"/>
        <v>0</v>
      </c>
      <c r="M54" s="189">
        <f t="shared" si="3"/>
        <v>0</v>
      </c>
      <c r="N54" s="189">
        <f t="shared" si="4"/>
        <v>0</v>
      </c>
      <c r="O54" s="189">
        <f t="shared" si="5"/>
        <v>0</v>
      </c>
      <c r="P54" s="25">
        <f t="shared" ref="P54:U54" si="34">SUM(P56)</f>
        <v>43152.9</v>
      </c>
      <c r="Q54" s="25">
        <f t="shared" si="34"/>
        <v>43152.9</v>
      </c>
      <c r="R54" s="25">
        <f t="shared" si="34"/>
        <v>0</v>
      </c>
      <c r="S54" s="25">
        <f t="shared" si="34"/>
        <v>45152.9</v>
      </c>
      <c r="T54" s="25">
        <f t="shared" si="34"/>
        <v>45152.9</v>
      </c>
      <c r="U54" s="25">
        <f t="shared" si="34"/>
        <v>0</v>
      </c>
      <c r="V54" s="190"/>
      <c r="W54" s="191"/>
    </row>
    <row r="55" spans="1:23">
      <c r="A55" s="2"/>
      <c r="B55" s="1" t="s">
        <v>346</v>
      </c>
      <c r="C55" s="2"/>
      <c r="D55" s="21"/>
      <c r="E55" s="21"/>
      <c r="F55" s="22"/>
      <c r="G55" s="21"/>
      <c r="H55" s="21"/>
      <c r="I55" s="22"/>
      <c r="J55" s="21"/>
      <c r="K55" s="21"/>
      <c r="L55" s="22"/>
      <c r="M55" s="189"/>
      <c r="N55" s="189"/>
      <c r="O55" s="189"/>
      <c r="P55" s="21"/>
      <c r="Q55" s="21"/>
      <c r="R55" s="22"/>
      <c r="S55" s="21"/>
      <c r="T55" s="21"/>
      <c r="U55" s="22"/>
      <c r="V55" s="190"/>
      <c r="W55" s="191"/>
    </row>
    <row r="56" spans="1:23">
      <c r="A56" s="2">
        <v>4241</v>
      </c>
      <c r="B56" s="1" t="s">
        <v>572</v>
      </c>
      <c r="C56" s="2" t="s">
        <v>264</v>
      </c>
      <c r="D56" s="19">
        <f>SUM(E56,F56)</f>
        <v>20695.619500000001</v>
      </c>
      <c r="E56" s="19">
        <f>+'8'!H32+'8'!H71+'8'!H78+'8'!H229+'8'!H294</f>
        <v>20695.619500000001</v>
      </c>
      <c r="F56" s="20"/>
      <c r="G56" s="19">
        <f>SUM(H56,I56)</f>
        <v>40152.9</v>
      </c>
      <c r="H56" s="19">
        <f>+'8'!K32+'8'!K71+'8'!K78+'8'!K229+'8'!K294</f>
        <v>40152.9</v>
      </c>
      <c r="I56" s="20"/>
      <c r="J56" s="19">
        <f>SUM(K56,L56)</f>
        <v>40152.9</v>
      </c>
      <c r="K56" s="19">
        <f>+'8'!N32+'8'!N71+'8'!N78+'8'!N229+'8'!N294</f>
        <v>40152.9</v>
      </c>
      <c r="L56" s="20"/>
      <c r="M56" s="189">
        <f t="shared" si="3"/>
        <v>0</v>
      </c>
      <c r="N56" s="189">
        <f t="shared" si="4"/>
        <v>0</v>
      </c>
      <c r="O56" s="189">
        <f t="shared" si="5"/>
        <v>0</v>
      </c>
      <c r="P56" s="19">
        <f>SUM(Q56,R56)</f>
        <v>43152.9</v>
      </c>
      <c r="Q56" s="19">
        <f>+'8'!T32+'8'!T71+'8'!T78+'8'!T229+'8'!T294</f>
        <v>43152.9</v>
      </c>
      <c r="R56" s="20"/>
      <c r="S56" s="19">
        <f>SUM(T56,U56)</f>
        <v>45152.9</v>
      </c>
      <c r="T56" s="19">
        <f>+'8'!W32+'8'!W71+'8'!W78+'8'!W229+'8'!W294</f>
        <v>45152.9</v>
      </c>
      <c r="U56" s="20"/>
      <c r="V56" s="190"/>
      <c r="W56" s="191"/>
    </row>
    <row r="57" spans="1:23" ht="21">
      <c r="A57" s="23">
        <v>4250</v>
      </c>
      <c r="B57" s="24" t="s">
        <v>573</v>
      </c>
      <c r="C57" s="23" t="s">
        <v>247</v>
      </c>
      <c r="D57" s="25">
        <f>SUM(D59:D60)</f>
        <v>174598.09159999999</v>
      </c>
      <c r="E57" s="25">
        <f>SUM(E59:E60)</f>
        <v>174598.09159999999</v>
      </c>
      <c r="F57" s="25">
        <f>SUM(F59:F60)</f>
        <v>0</v>
      </c>
      <c r="G57" s="25">
        <f t="shared" ref="G57:L57" si="35">SUM(G59:G60)</f>
        <v>126434.54999999926</v>
      </c>
      <c r="H57" s="25">
        <f t="shared" si="35"/>
        <v>126434.54999999926</v>
      </c>
      <c r="I57" s="25">
        <f t="shared" si="35"/>
        <v>0</v>
      </c>
      <c r="J57" s="25">
        <f t="shared" si="35"/>
        <v>149694</v>
      </c>
      <c r="K57" s="25">
        <f t="shared" si="35"/>
        <v>149694</v>
      </c>
      <c r="L57" s="25">
        <f t="shared" si="35"/>
        <v>0</v>
      </c>
      <c r="M57" s="189">
        <f t="shared" si="3"/>
        <v>23259.450000000739</v>
      </c>
      <c r="N57" s="189">
        <f t="shared" si="4"/>
        <v>23259.450000000739</v>
      </c>
      <c r="O57" s="189">
        <f t="shared" si="5"/>
        <v>0</v>
      </c>
      <c r="P57" s="25">
        <f t="shared" ref="P57:U57" si="36">SUM(P59:P60)</f>
        <v>158194</v>
      </c>
      <c r="Q57" s="25">
        <f t="shared" si="36"/>
        <v>158194</v>
      </c>
      <c r="R57" s="25">
        <f t="shared" si="36"/>
        <v>0</v>
      </c>
      <c r="S57" s="25">
        <f t="shared" si="36"/>
        <v>163194</v>
      </c>
      <c r="T57" s="25">
        <f t="shared" si="36"/>
        <v>163194</v>
      </c>
      <c r="U57" s="25">
        <f t="shared" si="36"/>
        <v>0</v>
      </c>
      <c r="V57" s="190"/>
      <c r="W57" s="191"/>
    </row>
    <row r="58" spans="1:23">
      <c r="A58" s="2"/>
      <c r="B58" s="1" t="s">
        <v>346</v>
      </c>
      <c r="C58" s="2"/>
      <c r="D58" s="21"/>
      <c r="E58" s="21"/>
      <c r="F58" s="22"/>
      <c r="G58" s="21"/>
      <c r="H58" s="21"/>
      <c r="I58" s="22"/>
      <c r="J58" s="21"/>
      <c r="K58" s="21"/>
      <c r="L58" s="22"/>
      <c r="M58" s="189"/>
      <c r="N58" s="189"/>
      <c r="O58" s="189"/>
      <c r="P58" s="21"/>
      <c r="Q58" s="21"/>
      <c r="R58" s="22"/>
      <c r="S58" s="21"/>
      <c r="T58" s="21"/>
      <c r="U58" s="22"/>
      <c r="V58" s="190"/>
      <c r="W58" s="191"/>
    </row>
    <row r="59" spans="1:23">
      <c r="A59" s="2">
        <v>4251</v>
      </c>
      <c r="B59" s="1" t="s">
        <v>574</v>
      </c>
      <c r="C59" s="2" t="s">
        <v>265</v>
      </c>
      <c r="D59" s="19">
        <f>SUM(E59,F59)</f>
        <v>171757.56159999999</v>
      </c>
      <c r="E59" s="19">
        <f>+'8'!H33+'8'!H189+'8'!H295+'8'!H368</f>
        <v>171757.56159999999</v>
      </c>
      <c r="F59" s="20"/>
      <c r="G59" s="19">
        <f>SUM(H59,I59)</f>
        <v>118740.54999999926</v>
      </c>
      <c r="H59" s="19">
        <f>+'8'!K33+'8'!K189+'8'!K295+'8'!K368</f>
        <v>118740.54999999926</v>
      </c>
      <c r="I59" s="20"/>
      <c r="J59" s="19">
        <f>SUM(K59,L59)</f>
        <v>142000</v>
      </c>
      <c r="K59" s="19">
        <f>+'8'!N33+'8'!N189+'8'!N295+'8'!N368</f>
        <v>142000</v>
      </c>
      <c r="L59" s="20"/>
      <c r="M59" s="189">
        <f t="shared" si="3"/>
        <v>23259.450000000739</v>
      </c>
      <c r="N59" s="189">
        <f t="shared" si="4"/>
        <v>23259.450000000739</v>
      </c>
      <c r="O59" s="189">
        <f t="shared" si="5"/>
        <v>0</v>
      </c>
      <c r="P59" s="19">
        <f>SUM(Q59,R59)</f>
        <v>147500</v>
      </c>
      <c r="Q59" s="19">
        <f>+'8'!T33+'8'!T189+'8'!T295+'8'!T368</f>
        <v>147500</v>
      </c>
      <c r="R59" s="20"/>
      <c r="S59" s="19">
        <f>SUM(T59,U59)</f>
        <v>152500</v>
      </c>
      <c r="T59" s="19">
        <f>+'8'!W33+'8'!W189+'8'!W295+'8'!W368</f>
        <v>152500</v>
      </c>
      <c r="U59" s="20"/>
      <c r="V59" s="190"/>
      <c r="W59" s="191"/>
    </row>
    <row r="60" spans="1:23" ht="21">
      <c r="A60" s="2">
        <v>4252</v>
      </c>
      <c r="B60" s="1" t="s">
        <v>575</v>
      </c>
      <c r="C60" s="2" t="s">
        <v>266</v>
      </c>
      <c r="D60" s="19">
        <f>SUM(E60,F60)</f>
        <v>2840.5299999999997</v>
      </c>
      <c r="E60" s="19">
        <f>+'8'!H34+'8'!H59+'8'!H165+'8'!H230+'8'!H296</f>
        <v>2840.5299999999997</v>
      </c>
      <c r="F60" s="20"/>
      <c r="G60" s="19">
        <f>SUM(H60,I60)</f>
        <v>7694</v>
      </c>
      <c r="H60" s="19">
        <f>+'8'!K34+'8'!K59+'8'!K165+'8'!K230+'8'!K296</f>
        <v>7694</v>
      </c>
      <c r="I60" s="20"/>
      <c r="J60" s="19">
        <f>SUM(K60,L60)</f>
        <v>7694</v>
      </c>
      <c r="K60" s="19">
        <f>+'8'!N34+'8'!N59+'8'!N165+'8'!N230+'8'!N296</f>
        <v>7694</v>
      </c>
      <c r="L60" s="20"/>
      <c r="M60" s="189">
        <f t="shared" si="3"/>
        <v>0</v>
      </c>
      <c r="N60" s="189">
        <f t="shared" si="4"/>
        <v>0</v>
      </c>
      <c r="O60" s="189">
        <f t="shared" si="5"/>
        <v>0</v>
      </c>
      <c r="P60" s="19">
        <f>SUM(Q60,R60)</f>
        <v>10694</v>
      </c>
      <c r="Q60" s="19">
        <f>+'8'!T34+'8'!T59+'8'!T165+'8'!T230+'8'!T296</f>
        <v>10694</v>
      </c>
      <c r="R60" s="20"/>
      <c r="S60" s="19">
        <f>SUM(T60,U60)</f>
        <v>10694</v>
      </c>
      <c r="T60" s="19">
        <f>+'8'!W34+'8'!W59+'8'!W165+'8'!W230+'8'!W296</f>
        <v>10694</v>
      </c>
      <c r="U60" s="20"/>
      <c r="V60" s="190"/>
      <c r="W60" s="191"/>
    </row>
    <row r="61" spans="1:23" ht="31.5">
      <c r="A61" s="23">
        <v>4260</v>
      </c>
      <c r="B61" s="24" t="s">
        <v>576</v>
      </c>
      <c r="C61" s="23" t="s">
        <v>247</v>
      </c>
      <c r="D61" s="25">
        <f>SUM(D63:D70)</f>
        <v>167752.478</v>
      </c>
      <c r="E61" s="25">
        <f>SUM(E63:E70)</f>
        <v>167752.478</v>
      </c>
      <c r="F61" s="25">
        <f>SUM(F63:F70)</f>
        <v>0</v>
      </c>
      <c r="G61" s="25">
        <f t="shared" ref="G61:L61" si="37">SUM(G63:G70)</f>
        <v>229589.93</v>
      </c>
      <c r="H61" s="25">
        <f t="shared" si="37"/>
        <v>229589.93</v>
      </c>
      <c r="I61" s="25">
        <f t="shared" si="37"/>
        <v>0</v>
      </c>
      <c r="J61" s="25">
        <f t="shared" si="37"/>
        <v>242420.69999999998</v>
      </c>
      <c r="K61" s="25">
        <f t="shared" si="37"/>
        <v>242420.69999999998</v>
      </c>
      <c r="L61" s="25">
        <f t="shared" si="37"/>
        <v>0</v>
      </c>
      <c r="M61" s="189">
        <f t="shared" si="3"/>
        <v>12830.76999999999</v>
      </c>
      <c r="N61" s="189">
        <f t="shared" si="4"/>
        <v>12830.76999999999</v>
      </c>
      <c r="O61" s="189">
        <f t="shared" si="5"/>
        <v>0</v>
      </c>
      <c r="P61" s="25">
        <f t="shared" ref="P61:U61" si="38">SUM(P63:P70)</f>
        <v>259420.69999999998</v>
      </c>
      <c r="Q61" s="25">
        <f t="shared" si="38"/>
        <v>259420.69999999998</v>
      </c>
      <c r="R61" s="25">
        <f t="shared" si="38"/>
        <v>0</v>
      </c>
      <c r="S61" s="25">
        <f t="shared" si="38"/>
        <v>262420.7</v>
      </c>
      <c r="T61" s="25">
        <f t="shared" si="38"/>
        <v>262420.7</v>
      </c>
      <c r="U61" s="25">
        <f t="shared" si="38"/>
        <v>0</v>
      </c>
      <c r="V61" s="190"/>
      <c r="W61" s="191"/>
    </row>
    <row r="62" spans="1:23">
      <c r="A62" s="2"/>
      <c r="B62" s="1" t="s">
        <v>346</v>
      </c>
      <c r="C62" s="2"/>
      <c r="D62" s="21"/>
      <c r="E62" s="21"/>
      <c r="F62" s="22"/>
      <c r="G62" s="21"/>
      <c r="H62" s="21"/>
      <c r="I62" s="22"/>
      <c r="J62" s="21"/>
      <c r="K62" s="21"/>
      <c r="L62" s="22"/>
      <c r="M62" s="189"/>
      <c r="N62" s="189"/>
      <c r="O62" s="189"/>
      <c r="P62" s="21"/>
      <c r="Q62" s="21"/>
      <c r="R62" s="22"/>
      <c r="S62" s="21"/>
      <c r="T62" s="21"/>
      <c r="U62" s="22"/>
      <c r="V62" s="190"/>
      <c r="W62" s="191"/>
    </row>
    <row r="63" spans="1:23">
      <c r="A63" s="2">
        <v>4261</v>
      </c>
      <c r="B63" s="1" t="s">
        <v>577</v>
      </c>
      <c r="C63" s="2" t="s">
        <v>267</v>
      </c>
      <c r="D63" s="19">
        <f t="shared" ref="D63:D70" si="39">SUM(E63,F63)</f>
        <v>7008.2709999999997</v>
      </c>
      <c r="E63" s="19">
        <f>+'8'!H35+'8'!H60+'8'!H64+'8'!H123+'8'!H231+'8'!H465</f>
        <v>7008.2709999999997</v>
      </c>
      <c r="F63" s="20"/>
      <c r="G63" s="19">
        <f t="shared" ref="G63:G70" si="40">SUM(H63,I63)</f>
        <v>10160</v>
      </c>
      <c r="H63" s="19">
        <f>+'8'!K35+'8'!K60+'8'!K64+'8'!K123+'8'!K231+'8'!K465</f>
        <v>10160</v>
      </c>
      <c r="I63" s="20"/>
      <c r="J63" s="19">
        <f t="shared" ref="J63:J70" si="41">SUM(K63,L63)</f>
        <v>10160</v>
      </c>
      <c r="K63" s="19">
        <f>+'8'!N35+'8'!N60+'8'!N64+'8'!N123+'8'!N231+'8'!N465</f>
        <v>10160</v>
      </c>
      <c r="L63" s="20"/>
      <c r="M63" s="189">
        <f t="shared" ref="M63:M124" si="42">J63-G63</f>
        <v>0</v>
      </c>
      <c r="N63" s="189">
        <f t="shared" ref="N63:N71" si="43">K63-H63</f>
        <v>0</v>
      </c>
      <c r="O63" s="189">
        <f t="shared" ref="O63:O124" si="44">L63-I63</f>
        <v>0</v>
      </c>
      <c r="P63" s="19">
        <f t="shared" ref="P63:P70" si="45">SUM(Q63,R63)</f>
        <v>10160</v>
      </c>
      <c r="Q63" s="19">
        <f>+'8'!T35+'8'!T60+'8'!T64+'8'!T123+'8'!T231+'8'!T465</f>
        <v>10160</v>
      </c>
      <c r="R63" s="20"/>
      <c r="S63" s="19">
        <f t="shared" ref="S63:S70" si="46">SUM(T63,U63)</f>
        <v>10160</v>
      </c>
      <c r="T63" s="19">
        <f>+'8'!W35+'8'!W60+'8'!W64+'8'!W123+'8'!W231+'8'!W465</f>
        <v>10160</v>
      </c>
      <c r="U63" s="20"/>
      <c r="V63" s="190"/>
      <c r="W63" s="191"/>
    </row>
    <row r="64" spans="1:23">
      <c r="A64" s="2">
        <v>4262</v>
      </c>
      <c r="B64" s="1" t="s">
        <v>578</v>
      </c>
      <c r="C64" s="2" t="s">
        <v>579</v>
      </c>
      <c r="D64" s="19">
        <f t="shared" si="39"/>
        <v>533.37</v>
      </c>
      <c r="E64" s="19">
        <f>+'8'!H255</f>
        <v>533.37</v>
      </c>
      <c r="F64" s="20"/>
      <c r="G64" s="19">
        <f t="shared" si="40"/>
        <v>3465</v>
      </c>
      <c r="H64" s="19">
        <f>+'8'!K255</f>
        <v>3465</v>
      </c>
      <c r="I64" s="20"/>
      <c r="J64" s="19">
        <f t="shared" si="41"/>
        <v>3465</v>
      </c>
      <c r="K64" s="19">
        <f>+'8'!N255</f>
        <v>3465</v>
      </c>
      <c r="L64" s="20"/>
      <c r="M64" s="189">
        <f t="shared" si="42"/>
        <v>0</v>
      </c>
      <c r="N64" s="189">
        <f t="shared" si="43"/>
        <v>0</v>
      </c>
      <c r="O64" s="189">
        <f t="shared" si="44"/>
        <v>0</v>
      </c>
      <c r="P64" s="19">
        <f t="shared" si="45"/>
        <v>3465</v>
      </c>
      <c r="Q64" s="19">
        <f>+'8'!T255</f>
        <v>3465</v>
      </c>
      <c r="R64" s="20"/>
      <c r="S64" s="19">
        <f t="shared" si="46"/>
        <v>3465</v>
      </c>
      <c r="T64" s="19">
        <f>+'8'!W255</f>
        <v>3465</v>
      </c>
      <c r="U64" s="20"/>
      <c r="V64" s="190"/>
      <c r="W64" s="191"/>
    </row>
    <row r="65" spans="1:23" ht="21">
      <c r="A65" s="2">
        <v>4263</v>
      </c>
      <c r="B65" s="1" t="s">
        <v>580</v>
      </c>
      <c r="C65" s="2" t="s">
        <v>581</v>
      </c>
      <c r="D65" s="19">
        <f t="shared" si="39"/>
        <v>0</v>
      </c>
      <c r="E65" s="19"/>
      <c r="F65" s="20"/>
      <c r="G65" s="19">
        <f t="shared" si="40"/>
        <v>0</v>
      </c>
      <c r="H65" s="19"/>
      <c r="I65" s="20"/>
      <c r="J65" s="19">
        <f t="shared" si="41"/>
        <v>0</v>
      </c>
      <c r="K65" s="19"/>
      <c r="L65" s="20"/>
      <c r="M65" s="189">
        <f t="shared" si="42"/>
        <v>0</v>
      </c>
      <c r="N65" s="189">
        <f t="shared" si="43"/>
        <v>0</v>
      </c>
      <c r="O65" s="189">
        <f t="shared" si="44"/>
        <v>0</v>
      </c>
      <c r="P65" s="19">
        <f t="shared" si="45"/>
        <v>0</v>
      </c>
      <c r="Q65" s="19"/>
      <c r="R65" s="20"/>
      <c r="S65" s="19">
        <f t="shared" si="46"/>
        <v>0</v>
      </c>
      <c r="T65" s="19"/>
      <c r="U65" s="20"/>
      <c r="V65" s="190"/>
      <c r="W65" s="191"/>
    </row>
    <row r="66" spans="1:23">
      <c r="A66" s="2">
        <v>4264</v>
      </c>
      <c r="B66" s="1" t="s">
        <v>582</v>
      </c>
      <c r="C66" s="2" t="s">
        <v>268</v>
      </c>
      <c r="D66" s="19">
        <f t="shared" si="39"/>
        <v>118858.81300000001</v>
      </c>
      <c r="E66" s="19">
        <f>+'8'!H36+'8'!H124+'8'!H232+'8'!H256+'8'!H297</f>
        <v>118858.81300000001</v>
      </c>
      <c r="F66" s="20"/>
      <c r="G66" s="19">
        <f t="shared" si="40"/>
        <v>154618.03</v>
      </c>
      <c r="H66" s="19">
        <f>+'8'!K36+'8'!K124+'8'!K232+'8'!K256+'8'!K297</f>
        <v>154618.03</v>
      </c>
      <c r="I66" s="20"/>
      <c r="J66" s="19">
        <f t="shared" si="41"/>
        <v>166448.79999999999</v>
      </c>
      <c r="K66" s="19">
        <f>+'8'!N36+'8'!N124+'8'!N232+'8'!N256+'8'!N297</f>
        <v>166448.79999999999</v>
      </c>
      <c r="L66" s="20"/>
      <c r="M66" s="189">
        <f t="shared" si="42"/>
        <v>11830.76999999999</v>
      </c>
      <c r="N66" s="189">
        <f t="shared" si="43"/>
        <v>11830.76999999999</v>
      </c>
      <c r="O66" s="189">
        <f t="shared" si="44"/>
        <v>0</v>
      </c>
      <c r="P66" s="19">
        <f t="shared" si="45"/>
        <v>181448.8</v>
      </c>
      <c r="Q66" s="19">
        <f>+'8'!T36+'8'!T124+'8'!T232+'8'!T256+'8'!T297</f>
        <v>181448.8</v>
      </c>
      <c r="R66" s="20"/>
      <c r="S66" s="19">
        <f t="shared" si="46"/>
        <v>183448.8</v>
      </c>
      <c r="T66" s="19">
        <f>+'8'!W36+'8'!W124+'8'!W232+'8'!W256+'8'!W297</f>
        <v>183448.8</v>
      </c>
      <c r="U66" s="20"/>
      <c r="V66" s="190"/>
      <c r="W66" s="191"/>
    </row>
    <row r="67" spans="1:23">
      <c r="A67" s="2">
        <v>4265</v>
      </c>
      <c r="B67" s="1" t="s">
        <v>583</v>
      </c>
      <c r="C67" s="2" t="s">
        <v>584</v>
      </c>
      <c r="D67" s="19">
        <f t="shared" si="39"/>
        <v>0</v>
      </c>
      <c r="E67" s="19"/>
      <c r="F67" s="20"/>
      <c r="G67" s="19">
        <f t="shared" si="40"/>
        <v>0</v>
      </c>
      <c r="H67" s="19"/>
      <c r="I67" s="20"/>
      <c r="J67" s="19">
        <f t="shared" si="41"/>
        <v>0</v>
      </c>
      <c r="K67" s="19"/>
      <c r="L67" s="20"/>
      <c r="M67" s="189">
        <f t="shared" si="42"/>
        <v>0</v>
      </c>
      <c r="N67" s="189">
        <f t="shared" si="43"/>
        <v>0</v>
      </c>
      <c r="O67" s="189">
        <f t="shared" si="44"/>
        <v>0</v>
      </c>
      <c r="P67" s="19">
        <f t="shared" si="45"/>
        <v>0</v>
      </c>
      <c r="Q67" s="19"/>
      <c r="R67" s="20"/>
      <c r="S67" s="19">
        <f t="shared" si="46"/>
        <v>0</v>
      </c>
      <c r="T67" s="19"/>
      <c r="U67" s="20"/>
      <c r="V67" s="190"/>
      <c r="W67" s="191"/>
    </row>
    <row r="68" spans="1:23">
      <c r="A68" s="2">
        <v>4266</v>
      </c>
      <c r="B68" s="1" t="s">
        <v>585</v>
      </c>
      <c r="C68" s="2" t="s">
        <v>586</v>
      </c>
      <c r="D68" s="19">
        <f t="shared" si="39"/>
        <v>0</v>
      </c>
      <c r="E68" s="19"/>
      <c r="F68" s="20"/>
      <c r="G68" s="19">
        <f t="shared" si="40"/>
        <v>0</v>
      </c>
      <c r="H68" s="19"/>
      <c r="I68" s="20"/>
      <c r="J68" s="19">
        <f t="shared" si="41"/>
        <v>0</v>
      </c>
      <c r="K68" s="19"/>
      <c r="L68" s="20"/>
      <c r="M68" s="189">
        <f t="shared" si="42"/>
        <v>0</v>
      </c>
      <c r="N68" s="189">
        <f t="shared" si="43"/>
        <v>0</v>
      </c>
      <c r="O68" s="189">
        <f t="shared" si="44"/>
        <v>0</v>
      </c>
      <c r="P68" s="19">
        <f t="shared" si="45"/>
        <v>0</v>
      </c>
      <c r="Q68" s="19"/>
      <c r="R68" s="20"/>
      <c r="S68" s="19">
        <f t="shared" si="46"/>
        <v>0</v>
      </c>
      <c r="T68" s="19"/>
      <c r="U68" s="20"/>
      <c r="V68" s="190"/>
      <c r="W68" s="191"/>
    </row>
    <row r="69" spans="1:23">
      <c r="A69" s="2">
        <v>4267</v>
      </c>
      <c r="B69" s="1" t="s">
        <v>587</v>
      </c>
      <c r="C69" s="2" t="s">
        <v>269</v>
      </c>
      <c r="D69" s="19">
        <f t="shared" si="39"/>
        <v>0</v>
      </c>
      <c r="E69" s="19">
        <f>+'8'!H37+'8'!H79+'8'!H125</f>
        <v>0</v>
      </c>
      <c r="F69" s="20"/>
      <c r="G69" s="19">
        <f t="shared" si="40"/>
        <v>0</v>
      </c>
      <c r="H69" s="19">
        <f>+'8'!K37+'8'!K79+'8'!K125</f>
        <v>0</v>
      </c>
      <c r="I69" s="20"/>
      <c r="J69" s="19">
        <f t="shared" si="41"/>
        <v>0</v>
      </c>
      <c r="K69" s="19">
        <f>+'8'!N37+'8'!N79+'8'!N125</f>
        <v>0</v>
      </c>
      <c r="L69" s="20"/>
      <c r="M69" s="189">
        <f t="shared" si="42"/>
        <v>0</v>
      </c>
      <c r="N69" s="189">
        <f t="shared" si="43"/>
        <v>0</v>
      </c>
      <c r="O69" s="189">
        <f t="shared" si="44"/>
        <v>0</v>
      </c>
      <c r="P69" s="19">
        <f t="shared" si="45"/>
        <v>0</v>
      </c>
      <c r="Q69" s="19">
        <f>+'8'!T37+'8'!T79+'8'!T125</f>
        <v>0</v>
      </c>
      <c r="R69" s="20"/>
      <c r="S69" s="19">
        <f t="shared" si="46"/>
        <v>0</v>
      </c>
      <c r="T69" s="19">
        <f>+'8'!W37+'8'!W79+'8'!W125</f>
        <v>0</v>
      </c>
      <c r="U69" s="20"/>
      <c r="V69" s="190"/>
      <c r="W69" s="191"/>
    </row>
    <row r="70" spans="1:23">
      <c r="A70" s="2">
        <v>4268</v>
      </c>
      <c r="B70" s="1" t="s">
        <v>588</v>
      </c>
      <c r="C70" s="2" t="s">
        <v>270</v>
      </c>
      <c r="D70" s="19">
        <f t="shared" si="39"/>
        <v>41352.023999999998</v>
      </c>
      <c r="E70" s="19">
        <f>+'8'!H38+'8'!H61+'8'!H80+'8'!H166+'8'!H190+'8'!H233+'8'!H257+'8'!H280+'8'!H298+'8'!H364+'8'!H369</f>
        <v>41352.023999999998</v>
      </c>
      <c r="F70" s="20"/>
      <c r="G70" s="19">
        <f t="shared" si="40"/>
        <v>61346.9</v>
      </c>
      <c r="H70" s="19">
        <f>+'8'!K38+'8'!K61+'8'!K80+'8'!K166+'8'!K190+'8'!K233+'8'!K257+'8'!K280+'8'!K298+'8'!K364+'8'!K369</f>
        <v>61346.9</v>
      </c>
      <c r="I70" s="20"/>
      <c r="J70" s="19">
        <f t="shared" si="41"/>
        <v>62346.9</v>
      </c>
      <c r="K70" s="19">
        <f>+'8'!N38+'8'!N61+'8'!N80+'8'!N166+'8'!N190+'8'!N233+'8'!N257+'8'!N280+'8'!N298+'8'!N364+'8'!N369</f>
        <v>62346.9</v>
      </c>
      <c r="L70" s="20"/>
      <c r="M70" s="189">
        <f t="shared" si="42"/>
        <v>1000</v>
      </c>
      <c r="N70" s="189">
        <f t="shared" si="43"/>
        <v>1000</v>
      </c>
      <c r="O70" s="189">
        <f t="shared" si="44"/>
        <v>0</v>
      </c>
      <c r="P70" s="19">
        <f t="shared" si="45"/>
        <v>64346.9</v>
      </c>
      <c r="Q70" s="19">
        <f>+'8'!T38+'8'!T61+'8'!T80+'8'!T166+'8'!T190+'8'!T233+'8'!T257+'8'!T280+'8'!T298+'8'!T364+'8'!T369</f>
        <v>64346.9</v>
      </c>
      <c r="R70" s="20"/>
      <c r="S70" s="19">
        <f t="shared" si="46"/>
        <v>65346.9</v>
      </c>
      <c r="T70" s="19">
        <f>+'8'!W38+'8'!W61+'8'!W80+'8'!W166+'8'!W190+'8'!W233+'8'!W257+'8'!W280+'8'!W298+'8'!W364+'8'!W369</f>
        <v>65346.9</v>
      </c>
      <c r="U70" s="20"/>
      <c r="V70" s="190"/>
      <c r="W70" s="191"/>
    </row>
    <row r="71" spans="1:23" ht="21">
      <c r="A71" s="23">
        <v>4300</v>
      </c>
      <c r="B71" s="24" t="s">
        <v>589</v>
      </c>
      <c r="C71" s="23" t="s">
        <v>247</v>
      </c>
      <c r="D71" s="25">
        <f>SUM(D73,D77,D81)</f>
        <v>44026.239999999998</v>
      </c>
      <c r="E71" s="25">
        <f>SUM(E73,E77,E81)</f>
        <v>44026.239999999998</v>
      </c>
      <c r="F71" s="25">
        <f>SUM(F73,F77,F81)</f>
        <v>0</v>
      </c>
      <c r="G71" s="25">
        <f t="shared" ref="G71:L71" si="47">SUM(G73,G77,G81)</f>
        <v>56000</v>
      </c>
      <c r="H71" s="25">
        <f t="shared" si="47"/>
        <v>56000</v>
      </c>
      <c r="I71" s="25">
        <f t="shared" si="47"/>
        <v>0</v>
      </c>
      <c r="J71" s="25">
        <f t="shared" si="47"/>
        <v>90000</v>
      </c>
      <c r="K71" s="25">
        <f t="shared" si="47"/>
        <v>90000</v>
      </c>
      <c r="L71" s="25">
        <f t="shared" si="47"/>
        <v>0</v>
      </c>
      <c r="M71" s="189">
        <f t="shared" si="42"/>
        <v>34000</v>
      </c>
      <c r="N71" s="189">
        <f t="shared" si="43"/>
        <v>34000</v>
      </c>
      <c r="O71" s="189">
        <f t="shared" si="44"/>
        <v>0</v>
      </c>
      <c r="P71" s="25">
        <f t="shared" ref="P71:U71" si="48">SUM(P73,P77,P81)</f>
        <v>95000</v>
      </c>
      <c r="Q71" s="25">
        <f t="shared" si="48"/>
        <v>95000</v>
      </c>
      <c r="R71" s="25">
        <f t="shared" si="48"/>
        <v>0</v>
      </c>
      <c r="S71" s="25">
        <f t="shared" si="48"/>
        <v>100000</v>
      </c>
      <c r="T71" s="25">
        <f t="shared" si="48"/>
        <v>100000</v>
      </c>
      <c r="U71" s="25">
        <f t="shared" si="48"/>
        <v>0</v>
      </c>
      <c r="V71" s="190"/>
      <c r="W71" s="191"/>
    </row>
    <row r="72" spans="1:23">
      <c r="A72" s="2"/>
      <c r="B72" s="1" t="s">
        <v>531</v>
      </c>
      <c r="C72" s="2"/>
      <c r="D72" s="21"/>
      <c r="E72" s="21"/>
      <c r="F72" s="22"/>
      <c r="G72" s="21"/>
      <c r="H72" s="21"/>
      <c r="I72" s="22"/>
      <c r="J72" s="21"/>
      <c r="K72" s="21"/>
      <c r="L72" s="22"/>
      <c r="M72" s="189"/>
      <c r="N72" s="189"/>
      <c r="O72" s="189"/>
      <c r="P72" s="21"/>
      <c r="Q72" s="21"/>
      <c r="R72" s="22"/>
      <c r="S72" s="21"/>
      <c r="T72" s="21"/>
      <c r="U72" s="22"/>
      <c r="V72" s="190"/>
      <c r="W72" s="191"/>
    </row>
    <row r="73" spans="1:23">
      <c r="A73" s="23">
        <v>4310</v>
      </c>
      <c r="B73" s="24" t="s">
        <v>590</v>
      </c>
      <c r="C73" s="23" t="s">
        <v>247</v>
      </c>
      <c r="D73" s="25">
        <f>SUM(D75:D76)</f>
        <v>44026.239999999998</v>
      </c>
      <c r="E73" s="25">
        <f>SUM(E75:E76)</f>
        <v>44026.239999999998</v>
      </c>
      <c r="F73" s="25">
        <f>SUM(F75:F76)</f>
        <v>0</v>
      </c>
      <c r="G73" s="25">
        <f t="shared" ref="G73:L73" si="49">SUM(G75:G76)</f>
        <v>56000</v>
      </c>
      <c r="H73" s="25">
        <f t="shared" si="49"/>
        <v>56000</v>
      </c>
      <c r="I73" s="25">
        <f t="shared" si="49"/>
        <v>0</v>
      </c>
      <c r="J73" s="25">
        <f t="shared" si="49"/>
        <v>90000</v>
      </c>
      <c r="K73" s="25">
        <f t="shared" si="49"/>
        <v>90000</v>
      </c>
      <c r="L73" s="25">
        <f t="shared" si="49"/>
        <v>0</v>
      </c>
      <c r="M73" s="189">
        <f t="shared" si="42"/>
        <v>34000</v>
      </c>
      <c r="N73" s="189">
        <f>K73-H73</f>
        <v>34000</v>
      </c>
      <c r="O73" s="189">
        <f t="shared" si="44"/>
        <v>0</v>
      </c>
      <c r="P73" s="25">
        <f t="shared" ref="P73:U73" si="50">SUM(P75:P76)</f>
        <v>95000</v>
      </c>
      <c r="Q73" s="25">
        <f t="shared" si="50"/>
        <v>95000</v>
      </c>
      <c r="R73" s="25">
        <f t="shared" si="50"/>
        <v>0</v>
      </c>
      <c r="S73" s="25">
        <f t="shared" si="50"/>
        <v>100000</v>
      </c>
      <c r="T73" s="25">
        <f t="shared" si="50"/>
        <v>100000</v>
      </c>
      <c r="U73" s="25">
        <f t="shared" si="50"/>
        <v>0</v>
      </c>
      <c r="V73" s="190"/>
      <c r="W73" s="191"/>
    </row>
    <row r="74" spans="1:23">
      <c r="A74" s="2"/>
      <c r="B74" s="1" t="s">
        <v>346</v>
      </c>
      <c r="C74" s="2"/>
      <c r="D74" s="21"/>
      <c r="E74" s="21"/>
      <c r="F74" s="22"/>
      <c r="G74" s="21"/>
      <c r="H74" s="21"/>
      <c r="I74" s="22"/>
      <c r="J74" s="21"/>
      <c r="K74" s="21"/>
      <c r="L74" s="22"/>
      <c r="M74" s="189"/>
      <c r="N74" s="189"/>
      <c r="O74" s="189"/>
      <c r="P74" s="21"/>
      <c r="Q74" s="21"/>
      <c r="R74" s="22"/>
      <c r="S74" s="21"/>
      <c r="T74" s="21"/>
      <c r="U74" s="22"/>
      <c r="V74" s="190"/>
      <c r="W74" s="191"/>
    </row>
    <row r="75" spans="1:23">
      <c r="A75" s="2">
        <v>4311</v>
      </c>
      <c r="B75" s="1" t="s">
        <v>591</v>
      </c>
      <c r="C75" s="2" t="s">
        <v>272</v>
      </c>
      <c r="D75" s="19">
        <f>SUM(E75,F75)</f>
        <v>0</v>
      </c>
      <c r="E75" s="19"/>
      <c r="F75" s="20"/>
      <c r="G75" s="19">
        <f>SUM(H75,I75)</f>
        <v>0</v>
      </c>
      <c r="H75" s="19"/>
      <c r="I75" s="20"/>
      <c r="J75" s="19">
        <f>SUM(K75,L75)</f>
        <v>0</v>
      </c>
      <c r="K75" s="19"/>
      <c r="L75" s="20"/>
      <c r="M75" s="189">
        <f t="shared" si="42"/>
        <v>0</v>
      </c>
      <c r="N75" s="189">
        <f>K75-H75</f>
        <v>0</v>
      </c>
      <c r="O75" s="189">
        <f t="shared" si="44"/>
        <v>0</v>
      </c>
      <c r="P75" s="19">
        <f>SUM(Q75,R75)</f>
        <v>0</v>
      </c>
      <c r="Q75" s="19"/>
      <c r="R75" s="20"/>
      <c r="S75" s="19">
        <f>SUM(T75,U75)</f>
        <v>0</v>
      </c>
      <c r="T75" s="19"/>
      <c r="U75" s="20"/>
      <c r="V75" s="190"/>
      <c r="W75" s="191"/>
    </row>
    <row r="76" spans="1:23">
      <c r="A76" s="2">
        <v>4312</v>
      </c>
      <c r="B76" s="1" t="s">
        <v>592</v>
      </c>
      <c r="C76" s="2" t="s">
        <v>593</v>
      </c>
      <c r="D76" s="19">
        <f>SUM(E76,F76)</f>
        <v>44026.239999999998</v>
      </c>
      <c r="E76" s="19">
        <f>+'8'!H81</f>
        <v>44026.239999999998</v>
      </c>
      <c r="F76" s="20"/>
      <c r="G76" s="19">
        <f>SUM(H76,I76)</f>
        <v>56000</v>
      </c>
      <c r="H76" s="19">
        <f>+'8'!K81</f>
        <v>56000</v>
      </c>
      <c r="I76" s="20"/>
      <c r="J76" s="19">
        <f>SUM(K76,L76)</f>
        <v>90000</v>
      </c>
      <c r="K76" s="19">
        <f>+'8'!N81</f>
        <v>90000</v>
      </c>
      <c r="L76" s="20"/>
      <c r="M76" s="189">
        <f t="shared" si="42"/>
        <v>34000</v>
      </c>
      <c r="N76" s="189">
        <f>K76-H76</f>
        <v>34000</v>
      </c>
      <c r="O76" s="189">
        <f t="shared" si="44"/>
        <v>0</v>
      </c>
      <c r="P76" s="19">
        <f>SUM(Q76,R76)</f>
        <v>95000</v>
      </c>
      <c r="Q76" s="19">
        <f>+'8'!T81</f>
        <v>95000</v>
      </c>
      <c r="R76" s="20"/>
      <c r="S76" s="19">
        <f>SUM(T76,U76)</f>
        <v>100000</v>
      </c>
      <c r="T76" s="19">
        <f>+'8'!W81</f>
        <v>100000</v>
      </c>
      <c r="U76" s="20"/>
      <c r="V76" s="190"/>
      <c r="W76" s="191"/>
    </row>
    <row r="77" spans="1:23">
      <c r="A77" s="23">
        <v>4320</v>
      </c>
      <c r="B77" s="24" t="s">
        <v>594</v>
      </c>
      <c r="C77" s="23" t="s">
        <v>247</v>
      </c>
      <c r="D77" s="25">
        <f>SUM(D79:D80)</f>
        <v>0</v>
      </c>
      <c r="E77" s="25">
        <f>SUM(E79:E80)</f>
        <v>0</v>
      </c>
      <c r="F77" s="25">
        <f>SUM(F79:F80)</f>
        <v>0</v>
      </c>
      <c r="G77" s="25">
        <f t="shared" ref="G77:L77" si="51">SUM(G79:G80)</f>
        <v>0</v>
      </c>
      <c r="H77" s="25">
        <f t="shared" si="51"/>
        <v>0</v>
      </c>
      <c r="I77" s="25">
        <f t="shared" si="51"/>
        <v>0</v>
      </c>
      <c r="J77" s="25">
        <f t="shared" si="51"/>
        <v>0</v>
      </c>
      <c r="K77" s="25">
        <f t="shared" si="51"/>
        <v>0</v>
      </c>
      <c r="L77" s="25">
        <f t="shared" si="51"/>
        <v>0</v>
      </c>
      <c r="M77" s="189">
        <f t="shared" si="42"/>
        <v>0</v>
      </c>
      <c r="N77" s="189">
        <f>K77-H77</f>
        <v>0</v>
      </c>
      <c r="O77" s="189">
        <f t="shared" si="44"/>
        <v>0</v>
      </c>
      <c r="P77" s="25">
        <f t="shared" ref="P77:U77" si="52">SUM(P79:P80)</f>
        <v>0</v>
      </c>
      <c r="Q77" s="25">
        <f t="shared" si="52"/>
        <v>0</v>
      </c>
      <c r="R77" s="25">
        <f t="shared" si="52"/>
        <v>0</v>
      </c>
      <c r="S77" s="25">
        <f t="shared" si="52"/>
        <v>0</v>
      </c>
      <c r="T77" s="25">
        <f t="shared" si="52"/>
        <v>0</v>
      </c>
      <c r="U77" s="25">
        <f t="shared" si="52"/>
        <v>0</v>
      </c>
      <c r="V77" s="190"/>
      <c r="W77" s="191"/>
    </row>
    <row r="78" spans="1:23">
      <c r="A78" s="2"/>
      <c r="B78" s="1" t="s">
        <v>346</v>
      </c>
      <c r="C78" s="2"/>
      <c r="D78" s="21"/>
      <c r="E78" s="21"/>
      <c r="F78" s="22"/>
      <c r="G78" s="21"/>
      <c r="H78" s="21"/>
      <c r="I78" s="22"/>
      <c r="J78" s="21"/>
      <c r="K78" s="21"/>
      <c r="L78" s="22"/>
      <c r="M78" s="189"/>
      <c r="N78" s="189"/>
      <c r="O78" s="189"/>
      <c r="P78" s="21"/>
      <c r="Q78" s="21"/>
      <c r="R78" s="22"/>
      <c r="S78" s="21"/>
      <c r="T78" s="21"/>
      <c r="U78" s="22"/>
      <c r="V78" s="190"/>
      <c r="W78" s="191"/>
    </row>
    <row r="79" spans="1:23">
      <c r="A79" s="2">
        <v>4321</v>
      </c>
      <c r="B79" s="1" t="s">
        <v>595</v>
      </c>
      <c r="C79" s="2" t="s">
        <v>274</v>
      </c>
      <c r="D79" s="19">
        <f>SUM(E79,F79)</f>
        <v>0</v>
      </c>
      <c r="E79" s="19"/>
      <c r="F79" s="20"/>
      <c r="G79" s="19">
        <f>SUM(H79,I79)</f>
        <v>0</v>
      </c>
      <c r="H79" s="19"/>
      <c r="I79" s="20"/>
      <c r="J79" s="19">
        <f>SUM(K79,L79)</f>
        <v>0</v>
      </c>
      <c r="K79" s="19"/>
      <c r="L79" s="20"/>
      <c r="M79" s="189">
        <f t="shared" si="42"/>
        <v>0</v>
      </c>
      <c r="N79" s="189">
        <f>K79-H79</f>
        <v>0</v>
      </c>
      <c r="O79" s="189">
        <f t="shared" si="44"/>
        <v>0</v>
      </c>
      <c r="P79" s="19">
        <f>SUM(Q79,R79)</f>
        <v>0</v>
      </c>
      <c r="Q79" s="19"/>
      <c r="R79" s="20"/>
      <c r="S79" s="19">
        <f>SUM(T79,U79)</f>
        <v>0</v>
      </c>
      <c r="T79" s="19"/>
      <c r="U79" s="20"/>
      <c r="V79" s="190"/>
      <c r="W79" s="191"/>
    </row>
    <row r="80" spans="1:23">
      <c r="A80" s="2">
        <v>4322</v>
      </c>
      <c r="B80" s="1" t="s">
        <v>596</v>
      </c>
      <c r="C80" s="2" t="s">
        <v>271</v>
      </c>
      <c r="D80" s="19">
        <f>SUM(E80,F80)</f>
        <v>0</v>
      </c>
      <c r="E80" s="19"/>
      <c r="F80" s="20"/>
      <c r="G80" s="19">
        <f>SUM(H80,I80)</f>
        <v>0</v>
      </c>
      <c r="H80" s="19"/>
      <c r="I80" s="20"/>
      <c r="J80" s="19">
        <f>SUM(K80,L80)</f>
        <v>0</v>
      </c>
      <c r="K80" s="19"/>
      <c r="L80" s="20"/>
      <c r="M80" s="189">
        <f t="shared" si="42"/>
        <v>0</v>
      </c>
      <c r="N80" s="189">
        <f>K80-H80</f>
        <v>0</v>
      </c>
      <c r="O80" s="189">
        <f t="shared" si="44"/>
        <v>0</v>
      </c>
      <c r="P80" s="19">
        <f>SUM(Q80,R80)</f>
        <v>0</v>
      </c>
      <c r="Q80" s="19"/>
      <c r="R80" s="20"/>
      <c r="S80" s="19">
        <f>SUM(T80,U80)</f>
        <v>0</v>
      </c>
      <c r="T80" s="19"/>
      <c r="U80" s="20"/>
      <c r="V80" s="190"/>
      <c r="W80" s="191"/>
    </row>
    <row r="81" spans="1:23" ht="21">
      <c r="A81" s="23">
        <v>4330</v>
      </c>
      <c r="B81" s="24" t="s">
        <v>597</v>
      </c>
      <c r="C81" s="23" t="s">
        <v>247</v>
      </c>
      <c r="D81" s="25">
        <f>SUM(D83:D85)</f>
        <v>0</v>
      </c>
      <c r="E81" s="25">
        <f>SUM(E83:E85)</f>
        <v>0</v>
      </c>
      <c r="F81" s="25">
        <f>SUM(F83:F85)</f>
        <v>0</v>
      </c>
      <c r="G81" s="25">
        <f t="shared" ref="G81:L81" si="53">SUM(G83:G85)</f>
        <v>0</v>
      </c>
      <c r="H81" s="25">
        <f t="shared" si="53"/>
        <v>0</v>
      </c>
      <c r="I81" s="25">
        <f t="shared" si="53"/>
        <v>0</v>
      </c>
      <c r="J81" s="25">
        <f t="shared" si="53"/>
        <v>0</v>
      </c>
      <c r="K81" s="25">
        <f t="shared" si="53"/>
        <v>0</v>
      </c>
      <c r="L81" s="25">
        <f t="shared" si="53"/>
        <v>0</v>
      </c>
      <c r="M81" s="189">
        <f t="shared" si="42"/>
        <v>0</v>
      </c>
      <c r="N81" s="189">
        <f>K81-H81</f>
        <v>0</v>
      </c>
      <c r="O81" s="189">
        <f t="shared" si="44"/>
        <v>0</v>
      </c>
      <c r="P81" s="25">
        <f t="shared" ref="P81:U81" si="54">SUM(P83:P85)</f>
        <v>0</v>
      </c>
      <c r="Q81" s="25">
        <f t="shared" si="54"/>
        <v>0</v>
      </c>
      <c r="R81" s="25">
        <f t="shared" si="54"/>
        <v>0</v>
      </c>
      <c r="S81" s="25">
        <f t="shared" si="54"/>
        <v>0</v>
      </c>
      <c r="T81" s="25">
        <f t="shared" si="54"/>
        <v>0</v>
      </c>
      <c r="U81" s="25">
        <f t="shared" si="54"/>
        <v>0</v>
      </c>
      <c r="V81" s="190"/>
      <c r="W81" s="191"/>
    </row>
    <row r="82" spans="1:23">
      <c r="A82" s="2"/>
      <c r="B82" s="1" t="s">
        <v>346</v>
      </c>
      <c r="C82" s="2"/>
      <c r="D82" s="21"/>
      <c r="E82" s="21"/>
      <c r="F82" s="22"/>
      <c r="G82" s="21"/>
      <c r="H82" s="21"/>
      <c r="I82" s="22"/>
      <c r="J82" s="21"/>
      <c r="K82" s="21"/>
      <c r="L82" s="22"/>
      <c r="M82" s="189"/>
      <c r="N82" s="189"/>
      <c r="O82" s="189"/>
      <c r="P82" s="21"/>
      <c r="Q82" s="21"/>
      <c r="R82" s="22"/>
      <c r="S82" s="21"/>
      <c r="T82" s="21"/>
      <c r="U82" s="22"/>
      <c r="V82" s="190"/>
      <c r="W82" s="191"/>
    </row>
    <row r="83" spans="1:23">
      <c r="A83" s="2">
        <v>4331</v>
      </c>
      <c r="B83" s="1" t="s">
        <v>598</v>
      </c>
      <c r="C83" s="2" t="s">
        <v>599</v>
      </c>
      <c r="D83" s="19">
        <f>SUM(E83,F83)</f>
        <v>0</v>
      </c>
      <c r="E83" s="19"/>
      <c r="F83" s="20"/>
      <c r="G83" s="19">
        <f>SUM(H83,I83)</f>
        <v>0</v>
      </c>
      <c r="H83" s="19"/>
      <c r="I83" s="20"/>
      <c r="J83" s="19">
        <f>SUM(K83,L83)</f>
        <v>0</v>
      </c>
      <c r="K83" s="19"/>
      <c r="L83" s="20"/>
      <c r="M83" s="189">
        <f t="shared" si="42"/>
        <v>0</v>
      </c>
      <c r="N83" s="189">
        <f>K83-H83</f>
        <v>0</v>
      </c>
      <c r="O83" s="189">
        <f t="shared" si="44"/>
        <v>0</v>
      </c>
      <c r="P83" s="19">
        <f>SUM(Q83,R83)</f>
        <v>0</v>
      </c>
      <c r="Q83" s="19"/>
      <c r="R83" s="20"/>
      <c r="S83" s="19">
        <f>SUM(T83,U83)</f>
        <v>0</v>
      </c>
      <c r="T83" s="19"/>
      <c r="U83" s="20"/>
      <c r="V83" s="190"/>
      <c r="W83" s="191"/>
    </row>
    <row r="84" spans="1:23">
      <c r="A84" s="2">
        <v>4332</v>
      </c>
      <c r="B84" s="1" t="s">
        <v>600</v>
      </c>
      <c r="C84" s="2" t="s">
        <v>601</v>
      </c>
      <c r="D84" s="19">
        <f>SUM(E84,F84)</f>
        <v>0</v>
      </c>
      <c r="E84" s="19"/>
      <c r="F84" s="20"/>
      <c r="G84" s="19">
        <f>SUM(H84,I84)</f>
        <v>0</v>
      </c>
      <c r="H84" s="19"/>
      <c r="I84" s="20"/>
      <c r="J84" s="19">
        <f>SUM(K84,L84)</f>
        <v>0</v>
      </c>
      <c r="K84" s="19"/>
      <c r="L84" s="20"/>
      <c r="M84" s="189">
        <f t="shared" si="42"/>
        <v>0</v>
      </c>
      <c r="N84" s="189">
        <f>K84-H84</f>
        <v>0</v>
      </c>
      <c r="O84" s="189">
        <f t="shared" si="44"/>
        <v>0</v>
      </c>
      <c r="P84" s="19">
        <f>SUM(Q84,R84)</f>
        <v>0</v>
      </c>
      <c r="Q84" s="19"/>
      <c r="R84" s="20"/>
      <c r="S84" s="19">
        <f>SUM(T84,U84)</f>
        <v>0</v>
      </c>
      <c r="T84" s="19"/>
      <c r="U84" s="20"/>
      <c r="V84" s="190"/>
      <c r="W84" s="191"/>
    </row>
    <row r="85" spans="1:23">
      <c r="A85" s="2">
        <v>4333</v>
      </c>
      <c r="B85" s="1" t="s">
        <v>602</v>
      </c>
      <c r="C85" s="2" t="s">
        <v>603</v>
      </c>
      <c r="D85" s="19">
        <f>SUM(E85,F85)</f>
        <v>0</v>
      </c>
      <c r="E85" s="19"/>
      <c r="F85" s="20"/>
      <c r="G85" s="19">
        <f>SUM(H85,I85)</f>
        <v>0</v>
      </c>
      <c r="H85" s="19"/>
      <c r="I85" s="20"/>
      <c r="J85" s="19">
        <f>SUM(K85,L85)</f>
        <v>0</v>
      </c>
      <c r="K85" s="19"/>
      <c r="L85" s="20"/>
      <c r="M85" s="189">
        <f t="shared" si="42"/>
        <v>0</v>
      </c>
      <c r="N85" s="189">
        <f>K85-H85</f>
        <v>0</v>
      </c>
      <c r="O85" s="189">
        <f t="shared" si="44"/>
        <v>0</v>
      </c>
      <c r="P85" s="19">
        <f>SUM(Q85,R85)</f>
        <v>0</v>
      </c>
      <c r="Q85" s="19"/>
      <c r="R85" s="20"/>
      <c r="S85" s="19">
        <f>SUM(T85,U85)</f>
        <v>0</v>
      </c>
      <c r="T85" s="19"/>
      <c r="U85" s="20"/>
      <c r="V85" s="190"/>
      <c r="W85" s="191"/>
    </row>
    <row r="86" spans="1:23">
      <c r="A86" s="23">
        <v>4400</v>
      </c>
      <c r="B86" s="24" t="s">
        <v>604</v>
      </c>
      <c r="C86" s="23" t="s">
        <v>247</v>
      </c>
      <c r="D86" s="25">
        <f>SUM(D88,D92)</f>
        <v>1831581.2289999998</v>
      </c>
      <c r="E86" s="25">
        <f>SUM(E88,E92)</f>
        <v>1831581.2289999998</v>
      </c>
      <c r="F86" s="25">
        <f>SUM(F88,F92)</f>
        <v>0</v>
      </c>
      <c r="G86" s="25">
        <f t="shared" ref="G86:L86" si="55">SUM(G88,G92)</f>
        <v>1973631.8840000001</v>
      </c>
      <c r="H86" s="25">
        <f t="shared" si="55"/>
        <v>1973631.8840000001</v>
      </c>
      <c r="I86" s="25">
        <f t="shared" si="55"/>
        <v>0</v>
      </c>
      <c r="J86" s="25">
        <f t="shared" si="55"/>
        <v>1981331.8840000001</v>
      </c>
      <c r="K86" s="25">
        <f t="shared" si="55"/>
        <v>1981331.8840000001</v>
      </c>
      <c r="L86" s="25">
        <f t="shared" si="55"/>
        <v>0</v>
      </c>
      <c r="M86" s="189">
        <f t="shared" si="42"/>
        <v>7700</v>
      </c>
      <c r="N86" s="189">
        <f>K86-H86</f>
        <v>7700</v>
      </c>
      <c r="O86" s="189">
        <f t="shared" si="44"/>
        <v>0</v>
      </c>
      <c r="P86" s="25">
        <f t="shared" ref="P86:U86" si="56">SUM(P88,P92)</f>
        <v>2006169.7590000001</v>
      </c>
      <c r="Q86" s="25">
        <f t="shared" si="56"/>
        <v>2006169.7590000001</v>
      </c>
      <c r="R86" s="25">
        <f t="shared" si="56"/>
        <v>0</v>
      </c>
      <c r="S86" s="25">
        <f t="shared" si="56"/>
        <v>2067146.1345000002</v>
      </c>
      <c r="T86" s="25">
        <f t="shared" si="56"/>
        <v>2067146.1345000002</v>
      </c>
      <c r="U86" s="25">
        <f t="shared" si="56"/>
        <v>0</v>
      </c>
      <c r="V86" s="190"/>
      <c r="W86" s="191"/>
    </row>
    <row r="87" spans="1:23">
      <c r="A87" s="2"/>
      <c r="B87" s="1" t="s">
        <v>531</v>
      </c>
      <c r="C87" s="2"/>
      <c r="D87" s="21"/>
      <c r="E87" s="21"/>
      <c r="F87" s="22"/>
      <c r="G87" s="21"/>
      <c r="H87" s="21"/>
      <c r="I87" s="22"/>
      <c r="J87" s="21"/>
      <c r="K87" s="21"/>
      <c r="L87" s="22"/>
      <c r="M87" s="189"/>
      <c r="N87" s="189"/>
      <c r="O87" s="189"/>
      <c r="P87" s="21"/>
      <c r="Q87" s="21"/>
      <c r="R87" s="22"/>
      <c r="S87" s="21"/>
      <c r="T87" s="21"/>
      <c r="U87" s="22"/>
      <c r="V87" s="190"/>
      <c r="W87" s="191"/>
    </row>
    <row r="88" spans="1:23" ht="21">
      <c r="A88" s="23">
        <v>4410</v>
      </c>
      <c r="B88" s="24" t="s">
        <v>605</v>
      </c>
      <c r="C88" s="23" t="s">
        <v>247</v>
      </c>
      <c r="D88" s="25">
        <f>SUM(D90:D91)</f>
        <v>1821321.2289999998</v>
      </c>
      <c r="E88" s="25">
        <f>SUM(E90:E91)</f>
        <v>1821321.2289999998</v>
      </c>
      <c r="F88" s="25">
        <f>SUM(F90:F91)</f>
        <v>0</v>
      </c>
      <c r="G88" s="25">
        <f t="shared" ref="G88:L88" si="57">SUM(G90:G91)</f>
        <v>1958631.8840000001</v>
      </c>
      <c r="H88" s="25">
        <f t="shared" si="57"/>
        <v>1958631.8840000001</v>
      </c>
      <c r="I88" s="25">
        <f t="shared" si="57"/>
        <v>0</v>
      </c>
      <c r="J88" s="25">
        <f t="shared" si="57"/>
        <v>1966331.8840000001</v>
      </c>
      <c r="K88" s="25">
        <f t="shared" si="57"/>
        <v>1966331.8840000001</v>
      </c>
      <c r="L88" s="25">
        <f t="shared" si="57"/>
        <v>0</v>
      </c>
      <c r="M88" s="189">
        <f t="shared" si="42"/>
        <v>7700</v>
      </c>
      <c r="N88" s="189">
        <f>K88-H88</f>
        <v>7700</v>
      </c>
      <c r="O88" s="189">
        <f>L88-I88</f>
        <v>0</v>
      </c>
      <c r="P88" s="25">
        <f t="shared" ref="P88:U88" si="58">SUM(P90:P91)</f>
        <v>1991169.7590000001</v>
      </c>
      <c r="Q88" s="25">
        <f t="shared" si="58"/>
        <v>1991169.7590000001</v>
      </c>
      <c r="R88" s="25">
        <f t="shared" si="58"/>
        <v>0</v>
      </c>
      <c r="S88" s="25">
        <f t="shared" si="58"/>
        <v>2052146.1345000002</v>
      </c>
      <c r="T88" s="25">
        <f t="shared" si="58"/>
        <v>2052146.1345000002</v>
      </c>
      <c r="U88" s="25">
        <f t="shared" si="58"/>
        <v>0</v>
      </c>
      <c r="V88" s="190"/>
      <c r="W88" s="191"/>
    </row>
    <row r="89" spans="1:23">
      <c r="A89" s="2"/>
      <c r="B89" s="1" t="s">
        <v>346</v>
      </c>
      <c r="C89" s="2"/>
      <c r="D89" s="21"/>
      <c r="E89" s="21"/>
      <c r="F89" s="22"/>
      <c r="G89" s="21"/>
      <c r="H89" s="21"/>
      <c r="I89" s="22"/>
      <c r="J89" s="21"/>
      <c r="K89" s="21"/>
      <c r="L89" s="22"/>
      <c r="M89" s="189"/>
      <c r="N89" s="189"/>
      <c r="O89" s="189"/>
      <c r="P89" s="21"/>
      <c r="Q89" s="21"/>
      <c r="R89" s="22"/>
      <c r="S89" s="21"/>
      <c r="T89" s="21"/>
      <c r="U89" s="22"/>
      <c r="V89" s="190"/>
      <c r="W89" s="191"/>
    </row>
    <row r="90" spans="1:23" ht="21">
      <c r="A90" s="2">
        <v>4411</v>
      </c>
      <c r="B90" s="1" t="s">
        <v>606</v>
      </c>
      <c r="C90" s="2" t="s">
        <v>273</v>
      </c>
      <c r="D90" s="19">
        <f>SUM(E90,F90)</f>
        <v>1821321.2289999998</v>
      </c>
      <c r="E90" s="19">
        <f>+'8'!H341+'8'!H351+'8'!H356+'8'!H359+'8'!H397</f>
        <v>1821321.2289999998</v>
      </c>
      <c r="F90" s="20"/>
      <c r="G90" s="19">
        <f>SUM(H90,I90)</f>
        <v>1958631.8840000001</v>
      </c>
      <c r="H90" s="19">
        <f>+'8'!K341+'8'!K351+'8'!K356+'8'!K359+'8'!K397</f>
        <v>1958631.8840000001</v>
      </c>
      <c r="I90" s="20"/>
      <c r="J90" s="19">
        <f>SUM(K90,L90)</f>
        <v>1966331.8840000001</v>
      </c>
      <c r="K90" s="19">
        <f>+'8'!N341+'8'!N351+'8'!N356+'8'!N359+'8'!N397</f>
        <v>1966331.8840000001</v>
      </c>
      <c r="L90" s="20"/>
      <c r="M90" s="189">
        <f t="shared" si="42"/>
        <v>7700</v>
      </c>
      <c r="N90" s="189">
        <f>K90-H90</f>
        <v>7700</v>
      </c>
      <c r="O90" s="189">
        <f t="shared" si="44"/>
        <v>0</v>
      </c>
      <c r="P90" s="19">
        <f>SUM(Q90,R90)</f>
        <v>1991169.7590000001</v>
      </c>
      <c r="Q90" s="19">
        <f>+'8'!T341+'8'!T351+'8'!T356+'8'!T359+'8'!T397</f>
        <v>1991169.7590000001</v>
      </c>
      <c r="R90" s="20"/>
      <c r="S90" s="19">
        <f>SUM(T90,U90)</f>
        <v>2052146.1345000002</v>
      </c>
      <c r="T90" s="19">
        <f>+'8'!W341+'8'!W351+'8'!W356+'8'!W359+'8'!W397</f>
        <v>2052146.1345000002</v>
      </c>
      <c r="U90" s="20"/>
      <c r="V90" s="190"/>
      <c r="W90" s="191"/>
    </row>
    <row r="91" spans="1:23" ht="21">
      <c r="A91" s="2">
        <v>4412</v>
      </c>
      <c r="B91" s="1" t="s">
        <v>607</v>
      </c>
      <c r="C91" s="2" t="s">
        <v>608</v>
      </c>
      <c r="D91" s="19">
        <f>SUM(E91,F91)</f>
        <v>0</v>
      </c>
      <c r="E91" s="19"/>
      <c r="F91" s="20"/>
      <c r="G91" s="19">
        <f>SUM(H91,I91)</f>
        <v>0</v>
      </c>
      <c r="H91" s="19"/>
      <c r="I91" s="20"/>
      <c r="J91" s="19">
        <f>SUM(K91,L91)</f>
        <v>0</v>
      </c>
      <c r="K91" s="19"/>
      <c r="L91" s="20"/>
      <c r="M91" s="189">
        <f t="shared" si="42"/>
        <v>0</v>
      </c>
      <c r="N91" s="189">
        <f>K91-H91</f>
        <v>0</v>
      </c>
      <c r="O91" s="189">
        <f t="shared" si="44"/>
        <v>0</v>
      </c>
      <c r="P91" s="19">
        <f>SUM(Q91,R91)</f>
        <v>0</v>
      </c>
      <c r="Q91" s="19"/>
      <c r="R91" s="20"/>
      <c r="S91" s="19">
        <f>SUM(T91,U91)</f>
        <v>0</v>
      </c>
      <c r="T91" s="19"/>
      <c r="U91" s="20"/>
      <c r="V91" s="190"/>
      <c r="W91" s="191"/>
    </row>
    <row r="92" spans="1:23" ht="31.5">
      <c r="A92" s="23">
        <v>4420</v>
      </c>
      <c r="B92" s="24" t="s">
        <v>609</v>
      </c>
      <c r="C92" s="23" t="s">
        <v>247</v>
      </c>
      <c r="D92" s="25">
        <f>SUM(D94:D95)</f>
        <v>10260</v>
      </c>
      <c r="E92" s="25">
        <f>SUM(E94:E95)</f>
        <v>10260</v>
      </c>
      <c r="F92" s="25">
        <f>SUM(F94:F95)</f>
        <v>0</v>
      </c>
      <c r="G92" s="25">
        <f t="shared" ref="G92:L92" si="59">SUM(G94:G95)</f>
        <v>15000</v>
      </c>
      <c r="H92" s="25">
        <f t="shared" si="59"/>
        <v>15000</v>
      </c>
      <c r="I92" s="25">
        <f t="shared" si="59"/>
        <v>0</v>
      </c>
      <c r="J92" s="25">
        <f t="shared" si="59"/>
        <v>15000</v>
      </c>
      <c r="K92" s="25">
        <f t="shared" si="59"/>
        <v>15000</v>
      </c>
      <c r="L92" s="25">
        <f t="shared" si="59"/>
        <v>0</v>
      </c>
      <c r="M92" s="189">
        <f t="shared" si="42"/>
        <v>0</v>
      </c>
      <c r="N92" s="189">
        <f>K92-H92</f>
        <v>0</v>
      </c>
      <c r="O92" s="189">
        <f t="shared" si="44"/>
        <v>0</v>
      </c>
      <c r="P92" s="25">
        <f t="shared" ref="P92:U92" si="60">SUM(P94:P95)</f>
        <v>15000</v>
      </c>
      <c r="Q92" s="25">
        <f t="shared" si="60"/>
        <v>15000</v>
      </c>
      <c r="R92" s="25">
        <f t="shared" si="60"/>
        <v>0</v>
      </c>
      <c r="S92" s="25">
        <f t="shared" si="60"/>
        <v>15000</v>
      </c>
      <c r="T92" s="25">
        <f t="shared" si="60"/>
        <v>15000</v>
      </c>
      <c r="U92" s="25">
        <f t="shared" si="60"/>
        <v>0</v>
      </c>
      <c r="V92" s="190"/>
      <c r="W92" s="191"/>
    </row>
    <row r="93" spans="1:23">
      <c r="A93" s="2"/>
      <c r="B93" s="1" t="s">
        <v>346</v>
      </c>
      <c r="C93" s="2"/>
      <c r="D93" s="21"/>
      <c r="E93" s="21"/>
      <c r="F93" s="22"/>
      <c r="G93" s="21"/>
      <c r="H93" s="21"/>
      <c r="I93" s="22"/>
      <c r="J93" s="21"/>
      <c r="K93" s="21"/>
      <c r="L93" s="22"/>
      <c r="M93" s="189"/>
      <c r="N93" s="189"/>
      <c r="O93" s="189"/>
      <c r="P93" s="21"/>
      <c r="Q93" s="21"/>
      <c r="R93" s="22"/>
      <c r="S93" s="21"/>
      <c r="T93" s="21"/>
      <c r="U93" s="22"/>
      <c r="V93" s="190"/>
      <c r="W93" s="191"/>
    </row>
    <row r="94" spans="1:23" ht="21">
      <c r="A94" s="2">
        <v>4421</v>
      </c>
      <c r="B94" s="1" t="s">
        <v>610</v>
      </c>
      <c r="C94" s="2" t="s">
        <v>275</v>
      </c>
      <c r="D94" s="19">
        <f>SUM(E94,F94)</f>
        <v>10260</v>
      </c>
      <c r="E94" s="19">
        <f>+'8'!H126+'8'!H299</f>
        <v>10260</v>
      </c>
      <c r="F94" s="20"/>
      <c r="G94" s="19">
        <f>SUM(H94,I94)</f>
        <v>15000</v>
      </c>
      <c r="H94" s="19">
        <f>+'8'!K126+'8'!K299</f>
        <v>15000</v>
      </c>
      <c r="I94" s="20"/>
      <c r="J94" s="19">
        <f>SUM(K94,L94)</f>
        <v>15000</v>
      </c>
      <c r="K94" s="19">
        <f>+'8'!N126+'8'!N299</f>
        <v>15000</v>
      </c>
      <c r="L94" s="20"/>
      <c r="M94" s="189">
        <f t="shared" si="42"/>
        <v>0</v>
      </c>
      <c r="N94" s="189">
        <f>K94-H94</f>
        <v>0</v>
      </c>
      <c r="O94" s="189">
        <f t="shared" si="44"/>
        <v>0</v>
      </c>
      <c r="P94" s="19">
        <f>SUM(Q94,R94)</f>
        <v>15000</v>
      </c>
      <c r="Q94" s="19">
        <f>+'8'!T126+'8'!T299</f>
        <v>15000</v>
      </c>
      <c r="R94" s="20"/>
      <c r="S94" s="19">
        <f>SUM(T94,U94)</f>
        <v>15000</v>
      </c>
      <c r="T94" s="19">
        <f>+'8'!W126+'8'!W299</f>
        <v>15000</v>
      </c>
      <c r="U94" s="20"/>
      <c r="V94" s="190"/>
      <c r="W94" s="191"/>
    </row>
    <row r="95" spans="1:23" ht="21">
      <c r="A95" s="2">
        <v>4422</v>
      </c>
      <c r="B95" s="1" t="s">
        <v>611</v>
      </c>
      <c r="C95" s="2" t="s">
        <v>612</v>
      </c>
      <c r="D95" s="19">
        <f>SUM(E95,F95)</f>
        <v>0</v>
      </c>
      <c r="E95" s="19"/>
      <c r="F95" s="20"/>
      <c r="G95" s="19">
        <f>SUM(H95,I95)</f>
        <v>0</v>
      </c>
      <c r="H95" s="19"/>
      <c r="I95" s="20"/>
      <c r="J95" s="19">
        <f>SUM(K95,L95)</f>
        <v>0</v>
      </c>
      <c r="K95" s="19"/>
      <c r="L95" s="20"/>
      <c r="M95" s="189">
        <f t="shared" si="42"/>
        <v>0</v>
      </c>
      <c r="N95" s="189">
        <f>K95-H95</f>
        <v>0</v>
      </c>
      <c r="O95" s="189">
        <f t="shared" si="44"/>
        <v>0</v>
      </c>
      <c r="P95" s="19">
        <f>SUM(Q95,R95)</f>
        <v>0</v>
      </c>
      <c r="Q95" s="19"/>
      <c r="R95" s="20"/>
      <c r="S95" s="19">
        <f>SUM(T95,U95)</f>
        <v>0</v>
      </c>
      <c r="T95" s="19"/>
      <c r="U95" s="20"/>
      <c r="V95" s="190"/>
      <c r="W95" s="191"/>
    </row>
    <row r="96" spans="1:23" ht="21">
      <c r="A96" s="23">
        <v>4500</v>
      </c>
      <c r="B96" s="24" t="s">
        <v>613</v>
      </c>
      <c r="C96" s="23"/>
      <c r="D96" s="25">
        <f>SUM(D98,D102,D106,D114)</f>
        <v>0</v>
      </c>
      <c r="E96" s="25">
        <f>SUM(E98,E102,E106,E114)</f>
        <v>0</v>
      </c>
      <c r="F96" s="25">
        <f>SUM(F98,F102,F106,F114)</f>
        <v>0</v>
      </c>
      <c r="G96" s="25">
        <f t="shared" ref="G96:L96" si="61">SUM(G98,G102,G106,G114)</f>
        <v>0</v>
      </c>
      <c r="H96" s="25">
        <f t="shared" si="61"/>
        <v>0</v>
      </c>
      <c r="I96" s="25">
        <f t="shared" si="61"/>
        <v>0</v>
      </c>
      <c r="J96" s="25">
        <f t="shared" si="61"/>
        <v>0</v>
      </c>
      <c r="K96" s="25">
        <f t="shared" si="61"/>
        <v>0</v>
      </c>
      <c r="L96" s="25">
        <f t="shared" si="61"/>
        <v>0</v>
      </c>
      <c r="M96" s="189">
        <f t="shared" si="42"/>
        <v>0</v>
      </c>
      <c r="N96" s="189">
        <f>K96-H96</f>
        <v>0</v>
      </c>
      <c r="O96" s="189">
        <f t="shared" si="44"/>
        <v>0</v>
      </c>
      <c r="P96" s="25">
        <f t="shared" ref="P96:U96" si="62">SUM(P98,P102,P106,P114)</f>
        <v>0</v>
      </c>
      <c r="Q96" s="25">
        <f t="shared" si="62"/>
        <v>0</v>
      </c>
      <c r="R96" s="25">
        <f t="shared" si="62"/>
        <v>0</v>
      </c>
      <c r="S96" s="25">
        <f t="shared" si="62"/>
        <v>0</v>
      </c>
      <c r="T96" s="25">
        <f t="shared" si="62"/>
        <v>0</v>
      </c>
      <c r="U96" s="25">
        <f t="shared" si="62"/>
        <v>0</v>
      </c>
      <c r="V96" s="190"/>
      <c r="W96" s="191"/>
    </row>
    <row r="97" spans="1:23">
      <c r="A97" s="2"/>
      <c r="B97" s="1" t="s">
        <v>531</v>
      </c>
      <c r="C97" s="2"/>
      <c r="D97" s="21"/>
      <c r="E97" s="21"/>
      <c r="F97" s="22"/>
      <c r="G97" s="21"/>
      <c r="H97" s="21"/>
      <c r="I97" s="22"/>
      <c r="J97" s="21"/>
      <c r="K97" s="21"/>
      <c r="L97" s="22"/>
      <c r="M97" s="189"/>
      <c r="N97" s="189"/>
      <c r="O97" s="189"/>
      <c r="P97" s="21"/>
      <c r="Q97" s="21"/>
      <c r="R97" s="22"/>
      <c r="S97" s="21"/>
      <c r="T97" s="21"/>
      <c r="U97" s="22"/>
      <c r="V97" s="190"/>
      <c r="W97" s="191"/>
    </row>
    <row r="98" spans="1:23" ht="21">
      <c r="A98" s="23">
        <v>4510</v>
      </c>
      <c r="B98" s="24" t="s">
        <v>614</v>
      </c>
      <c r="C98" s="23" t="s">
        <v>247</v>
      </c>
      <c r="D98" s="25">
        <f>SUM(D100:D101)</f>
        <v>0</v>
      </c>
      <c r="E98" s="25">
        <f>SUM(E100:E101)</f>
        <v>0</v>
      </c>
      <c r="F98" s="25">
        <f>SUM(F100:F101)</f>
        <v>0</v>
      </c>
      <c r="G98" s="25">
        <f t="shared" ref="G98:L98" si="63">SUM(G100:G101)</f>
        <v>0</v>
      </c>
      <c r="H98" s="25">
        <f t="shared" si="63"/>
        <v>0</v>
      </c>
      <c r="I98" s="25">
        <f t="shared" si="63"/>
        <v>0</v>
      </c>
      <c r="J98" s="25">
        <f t="shared" si="63"/>
        <v>0</v>
      </c>
      <c r="K98" s="25">
        <f t="shared" si="63"/>
        <v>0</v>
      </c>
      <c r="L98" s="25">
        <f t="shared" si="63"/>
        <v>0</v>
      </c>
      <c r="M98" s="189">
        <f t="shared" si="42"/>
        <v>0</v>
      </c>
      <c r="N98" s="189">
        <f>K98-H98</f>
        <v>0</v>
      </c>
      <c r="O98" s="189">
        <f t="shared" si="44"/>
        <v>0</v>
      </c>
      <c r="P98" s="25">
        <f t="shared" ref="P98:U98" si="64">SUM(P100:P101)</f>
        <v>0</v>
      </c>
      <c r="Q98" s="25">
        <f t="shared" si="64"/>
        <v>0</v>
      </c>
      <c r="R98" s="25">
        <f t="shared" si="64"/>
        <v>0</v>
      </c>
      <c r="S98" s="25">
        <f t="shared" si="64"/>
        <v>0</v>
      </c>
      <c r="T98" s="25">
        <f t="shared" si="64"/>
        <v>0</v>
      </c>
      <c r="U98" s="25">
        <f t="shared" si="64"/>
        <v>0</v>
      </c>
      <c r="V98" s="190"/>
      <c r="W98" s="191"/>
    </row>
    <row r="99" spans="1:23">
      <c r="A99" s="2"/>
      <c r="B99" s="1" t="s">
        <v>346</v>
      </c>
      <c r="C99" s="2"/>
      <c r="D99" s="21"/>
      <c r="E99" s="21"/>
      <c r="F99" s="22"/>
      <c r="G99" s="21"/>
      <c r="H99" s="21"/>
      <c r="I99" s="22"/>
      <c r="J99" s="21"/>
      <c r="K99" s="21"/>
      <c r="L99" s="22"/>
      <c r="M99" s="189"/>
      <c r="N99" s="189"/>
      <c r="O99" s="189"/>
      <c r="P99" s="21"/>
      <c r="Q99" s="21"/>
      <c r="R99" s="22"/>
      <c r="S99" s="21"/>
      <c r="T99" s="21"/>
      <c r="U99" s="22"/>
      <c r="V99" s="190"/>
      <c r="W99" s="191"/>
    </row>
    <row r="100" spans="1:23" ht="21">
      <c r="A100" s="2">
        <v>4511</v>
      </c>
      <c r="B100" s="1" t="s">
        <v>615</v>
      </c>
      <c r="C100" s="2" t="s">
        <v>616</v>
      </c>
      <c r="D100" s="19">
        <f>SUM(E100,F100)</f>
        <v>0</v>
      </c>
      <c r="E100" s="19"/>
      <c r="F100" s="20"/>
      <c r="G100" s="19">
        <f>SUM(H100,I100)</f>
        <v>0</v>
      </c>
      <c r="H100" s="19"/>
      <c r="I100" s="20"/>
      <c r="J100" s="19">
        <f>SUM(K100,L100)</f>
        <v>0</v>
      </c>
      <c r="K100" s="19"/>
      <c r="L100" s="20"/>
      <c r="M100" s="189">
        <f t="shared" si="42"/>
        <v>0</v>
      </c>
      <c r="N100" s="189">
        <f>K100-H100</f>
        <v>0</v>
      </c>
      <c r="O100" s="189">
        <f t="shared" si="44"/>
        <v>0</v>
      </c>
      <c r="P100" s="19">
        <f>SUM(Q100,R100)</f>
        <v>0</v>
      </c>
      <c r="Q100" s="19"/>
      <c r="R100" s="20"/>
      <c r="S100" s="19">
        <f>SUM(T100,U100)</f>
        <v>0</v>
      </c>
      <c r="T100" s="19"/>
      <c r="U100" s="20"/>
      <c r="V100" s="190"/>
      <c r="W100" s="191"/>
    </row>
    <row r="101" spans="1:23" ht="21">
      <c r="A101" s="2">
        <v>4512</v>
      </c>
      <c r="B101" s="1" t="s">
        <v>617</v>
      </c>
      <c r="C101" s="2" t="s">
        <v>618</v>
      </c>
      <c r="D101" s="19">
        <f>SUM(E101,F101)</f>
        <v>0</v>
      </c>
      <c r="E101" s="19"/>
      <c r="F101" s="20"/>
      <c r="G101" s="19">
        <f>SUM(H101,I101)</f>
        <v>0</v>
      </c>
      <c r="H101" s="19"/>
      <c r="I101" s="20"/>
      <c r="J101" s="19">
        <f>SUM(K101,L101)</f>
        <v>0</v>
      </c>
      <c r="K101" s="19"/>
      <c r="L101" s="20"/>
      <c r="M101" s="189">
        <f t="shared" si="42"/>
        <v>0</v>
      </c>
      <c r="N101" s="189">
        <f>K101-H101</f>
        <v>0</v>
      </c>
      <c r="O101" s="189">
        <f t="shared" si="44"/>
        <v>0</v>
      </c>
      <c r="P101" s="19">
        <f>SUM(Q101,R101)</f>
        <v>0</v>
      </c>
      <c r="Q101" s="19"/>
      <c r="R101" s="20"/>
      <c r="S101" s="19">
        <f>SUM(T101,U101)</f>
        <v>0</v>
      </c>
      <c r="T101" s="19"/>
      <c r="U101" s="20"/>
      <c r="V101" s="190"/>
      <c r="W101" s="191"/>
    </row>
    <row r="102" spans="1:23" ht="21">
      <c r="A102" s="23">
        <v>4520</v>
      </c>
      <c r="B102" s="24" t="s">
        <v>619</v>
      </c>
      <c r="C102" s="23" t="s">
        <v>247</v>
      </c>
      <c r="D102" s="25">
        <f>SUM(D104:D105)</f>
        <v>0</v>
      </c>
      <c r="E102" s="25">
        <f>SUM(E104:E105)</f>
        <v>0</v>
      </c>
      <c r="F102" s="25">
        <f>SUM(F104:F105)</f>
        <v>0</v>
      </c>
      <c r="G102" s="25">
        <f t="shared" ref="G102:L102" si="65">SUM(G104:G105)</f>
        <v>0</v>
      </c>
      <c r="H102" s="25">
        <f t="shared" si="65"/>
        <v>0</v>
      </c>
      <c r="I102" s="25">
        <f t="shared" si="65"/>
        <v>0</v>
      </c>
      <c r="J102" s="25">
        <f t="shared" si="65"/>
        <v>0</v>
      </c>
      <c r="K102" s="25">
        <f t="shared" si="65"/>
        <v>0</v>
      </c>
      <c r="L102" s="25">
        <f t="shared" si="65"/>
        <v>0</v>
      </c>
      <c r="M102" s="189">
        <f t="shared" si="42"/>
        <v>0</v>
      </c>
      <c r="N102" s="189">
        <f>K102-H102</f>
        <v>0</v>
      </c>
      <c r="O102" s="189">
        <f t="shared" si="44"/>
        <v>0</v>
      </c>
      <c r="P102" s="25">
        <f t="shared" ref="P102:U102" si="66">SUM(P104:P105)</f>
        <v>0</v>
      </c>
      <c r="Q102" s="25">
        <f t="shared" si="66"/>
        <v>0</v>
      </c>
      <c r="R102" s="25">
        <f t="shared" si="66"/>
        <v>0</v>
      </c>
      <c r="S102" s="25">
        <f t="shared" si="66"/>
        <v>0</v>
      </c>
      <c r="T102" s="25">
        <f t="shared" si="66"/>
        <v>0</v>
      </c>
      <c r="U102" s="25">
        <f t="shared" si="66"/>
        <v>0</v>
      </c>
      <c r="V102" s="190"/>
      <c r="W102" s="191"/>
    </row>
    <row r="103" spans="1:23">
      <c r="A103" s="2"/>
      <c r="B103" s="1" t="s">
        <v>346</v>
      </c>
      <c r="C103" s="2"/>
      <c r="D103" s="21"/>
      <c r="E103" s="21"/>
      <c r="F103" s="22"/>
      <c r="G103" s="21"/>
      <c r="H103" s="21"/>
      <c r="I103" s="22"/>
      <c r="J103" s="21"/>
      <c r="K103" s="21"/>
      <c r="L103" s="22"/>
      <c r="M103" s="189"/>
      <c r="N103" s="189"/>
      <c r="O103" s="189"/>
      <c r="P103" s="21"/>
      <c r="Q103" s="21"/>
      <c r="R103" s="22"/>
      <c r="S103" s="21"/>
      <c r="T103" s="21"/>
      <c r="U103" s="22"/>
      <c r="V103" s="190"/>
      <c r="W103" s="191"/>
    </row>
    <row r="104" spans="1:23" ht="21">
      <c r="A104" s="2">
        <v>4521</v>
      </c>
      <c r="B104" s="1" t="s">
        <v>620</v>
      </c>
      <c r="C104" s="2" t="s">
        <v>621</v>
      </c>
      <c r="D104" s="19">
        <f>SUM(E104,F104)</f>
        <v>0</v>
      </c>
      <c r="E104" s="19"/>
      <c r="F104" s="20"/>
      <c r="G104" s="19">
        <f>SUM(H104,I104)</f>
        <v>0</v>
      </c>
      <c r="H104" s="19"/>
      <c r="I104" s="20"/>
      <c r="J104" s="19">
        <f>SUM(K104,L104)</f>
        <v>0</v>
      </c>
      <c r="K104" s="19"/>
      <c r="L104" s="20"/>
      <c r="M104" s="189">
        <f t="shared" si="42"/>
        <v>0</v>
      </c>
      <c r="N104" s="189">
        <f>K104-H104</f>
        <v>0</v>
      </c>
      <c r="O104" s="189">
        <f t="shared" si="44"/>
        <v>0</v>
      </c>
      <c r="P104" s="19">
        <f>SUM(Q104,R104)</f>
        <v>0</v>
      </c>
      <c r="Q104" s="19"/>
      <c r="R104" s="20"/>
      <c r="S104" s="19">
        <f>SUM(T104,U104)</f>
        <v>0</v>
      </c>
      <c r="T104" s="19"/>
      <c r="U104" s="20"/>
      <c r="V104" s="190"/>
      <c r="W104" s="191"/>
    </row>
    <row r="105" spans="1:23" ht="21">
      <c r="A105" s="2">
        <v>4522</v>
      </c>
      <c r="B105" s="1" t="s">
        <v>622</v>
      </c>
      <c r="C105" s="2" t="s">
        <v>623</v>
      </c>
      <c r="D105" s="19">
        <f>SUM(E105,F105)</f>
        <v>0</v>
      </c>
      <c r="E105" s="19"/>
      <c r="F105" s="20"/>
      <c r="G105" s="19">
        <f>SUM(H105,I105)</f>
        <v>0</v>
      </c>
      <c r="H105" s="19"/>
      <c r="I105" s="20"/>
      <c r="J105" s="19">
        <f>SUM(K105,L105)</f>
        <v>0</v>
      </c>
      <c r="K105" s="19"/>
      <c r="L105" s="20"/>
      <c r="M105" s="189">
        <f t="shared" si="42"/>
        <v>0</v>
      </c>
      <c r="N105" s="189">
        <f>K105-H105</f>
        <v>0</v>
      </c>
      <c r="O105" s="189">
        <f t="shared" si="44"/>
        <v>0</v>
      </c>
      <c r="P105" s="19">
        <f>SUM(Q105,R105)</f>
        <v>0</v>
      </c>
      <c r="Q105" s="19"/>
      <c r="R105" s="20"/>
      <c r="S105" s="19">
        <f>SUM(T105,U105)</f>
        <v>0</v>
      </c>
      <c r="T105" s="19"/>
      <c r="U105" s="20"/>
      <c r="V105" s="190"/>
      <c r="W105" s="191"/>
    </row>
    <row r="106" spans="1:23" ht="31.5">
      <c r="A106" s="23">
        <v>4530</v>
      </c>
      <c r="B106" s="24" t="s">
        <v>624</v>
      </c>
      <c r="C106" s="23" t="s">
        <v>247</v>
      </c>
      <c r="D106" s="25">
        <f>SUM(D108:D110)</f>
        <v>0</v>
      </c>
      <c r="E106" s="25">
        <f>SUM(E108:E110)</f>
        <v>0</v>
      </c>
      <c r="F106" s="25">
        <f>SUM(F108:F110)</f>
        <v>0</v>
      </c>
      <c r="G106" s="25">
        <f t="shared" ref="G106:L106" si="67">SUM(G108:G110)</f>
        <v>0</v>
      </c>
      <c r="H106" s="25">
        <f t="shared" si="67"/>
        <v>0</v>
      </c>
      <c r="I106" s="25">
        <f t="shared" si="67"/>
        <v>0</v>
      </c>
      <c r="J106" s="25">
        <f t="shared" si="67"/>
        <v>0</v>
      </c>
      <c r="K106" s="25">
        <f t="shared" si="67"/>
        <v>0</v>
      </c>
      <c r="L106" s="25">
        <f t="shared" si="67"/>
        <v>0</v>
      </c>
      <c r="M106" s="189">
        <f t="shared" si="42"/>
        <v>0</v>
      </c>
      <c r="N106" s="189">
        <f>K106-H106</f>
        <v>0</v>
      </c>
      <c r="O106" s="189">
        <f t="shared" si="44"/>
        <v>0</v>
      </c>
      <c r="P106" s="25">
        <f t="shared" ref="P106:U106" si="68">SUM(P108:P110)</f>
        <v>0</v>
      </c>
      <c r="Q106" s="25">
        <f t="shared" si="68"/>
        <v>0</v>
      </c>
      <c r="R106" s="25">
        <f t="shared" si="68"/>
        <v>0</v>
      </c>
      <c r="S106" s="25">
        <f t="shared" si="68"/>
        <v>0</v>
      </c>
      <c r="T106" s="25">
        <f t="shared" si="68"/>
        <v>0</v>
      </c>
      <c r="U106" s="25">
        <f t="shared" si="68"/>
        <v>0</v>
      </c>
      <c r="V106" s="190"/>
      <c r="W106" s="191"/>
    </row>
    <row r="107" spans="1:23">
      <c r="A107" s="2"/>
      <c r="B107" s="1" t="s">
        <v>346</v>
      </c>
      <c r="C107" s="2"/>
      <c r="D107" s="21"/>
      <c r="E107" s="21"/>
      <c r="F107" s="22"/>
      <c r="G107" s="21"/>
      <c r="H107" s="21"/>
      <c r="I107" s="22"/>
      <c r="J107" s="21"/>
      <c r="K107" s="21"/>
      <c r="L107" s="22"/>
      <c r="M107" s="189"/>
      <c r="N107" s="189"/>
      <c r="O107" s="189"/>
      <c r="P107" s="21"/>
      <c r="Q107" s="21"/>
      <c r="R107" s="22"/>
      <c r="S107" s="21"/>
      <c r="T107" s="21"/>
      <c r="U107" s="22"/>
      <c r="V107" s="190"/>
      <c r="W107" s="191"/>
    </row>
    <row r="108" spans="1:23" ht="21">
      <c r="A108" s="2">
        <v>4531</v>
      </c>
      <c r="B108" s="1" t="s">
        <v>625</v>
      </c>
      <c r="C108" s="2" t="s">
        <v>276</v>
      </c>
      <c r="D108" s="19">
        <f>SUM(E108,F108)</f>
        <v>0</v>
      </c>
      <c r="E108" s="19"/>
      <c r="F108" s="20"/>
      <c r="G108" s="19">
        <f>SUM(H108,I108)</f>
        <v>0</v>
      </c>
      <c r="H108" s="19"/>
      <c r="I108" s="20"/>
      <c r="J108" s="19">
        <f>SUM(K108,L108)</f>
        <v>0</v>
      </c>
      <c r="K108" s="19"/>
      <c r="L108" s="20"/>
      <c r="M108" s="189">
        <f t="shared" si="42"/>
        <v>0</v>
      </c>
      <c r="N108" s="189">
        <f t="shared" ref="N108:N114" si="69">K108-H108</f>
        <v>0</v>
      </c>
      <c r="O108" s="189">
        <f t="shared" si="44"/>
        <v>0</v>
      </c>
      <c r="P108" s="19">
        <f>SUM(Q108,R108)</f>
        <v>0</v>
      </c>
      <c r="Q108" s="19"/>
      <c r="R108" s="20"/>
      <c r="S108" s="19">
        <f>SUM(T108,U108)</f>
        <v>0</v>
      </c>
      <c r="T108" s="19"/>
      <c r="U108" s="20"/>
      <c r="V108" s="190"/>
      <c r="W108" s="191"/>
    </row>
    <row r="109" spans="1:23" ht="21">
      <c r="A109" s="2">
        <v>4532</v>
      </c>
      <c r="B109" s="1" t="s">
        <v>626</v>
      </c>
      <c r="C109" s="2" t="s">
        <v>277</v>
      </c>
      <c r="D109" s="19">
        <f>SUM(E109,F109)</f>
        <v>0</v>
      </c>
      <c r="E109" s="19"/>
      <c r="F109" s="19"/>
      <c r="G109" s="19">
        <f>SUM(H109,I109)</f>
        <v>0</v>
      </c>
      <c r="H109" s="19"/>
      <c r="I109" s="19"/>
      <c r="J109" s="19">
        <f>SUM(K109,L109)</f>
        <v>0</v>
      </c>
      <c r="K109" s="19"/>
      <c r="L109" s="19"/>
      <c r="M109" s="189">
        <f t="shared" si="42"/>
        <v>0</v>
      </c>
      <c r="N109" s="189">
        <f t="shared" si="69"/>
        <v>0</v>
      </c>
      <c r="O109" s="189">
        <f t="shared" si="44"/>
        <v>0</v>
      </c>
      <c r="P109" s="19">
        <f>SUM(Q109,R109)</f>
        <v>0</v>
      </c>
      <c r="Q109" s="19"/>
      <c r="R109" s="19"/>
      <c r="S109" s="19">
        <f>SUM(T109,U109)</f>
        <v>0</v>
      </c>
      <c r="T109" s="19"/>
      <c r="U109" s="19"/>
      <c r="V109" s="190"/>
      <c r="W109" s="191"/>
    </row>
    <row r="110" spans="1:23" ht="21">
      <c r="A110" s="23">
        <v>4533</v>
      </c>
      <c r="B110" s="24" t="s">
        <v>627</v>
      </c>
      <c r="C110" s="23" t="s">
        <v>278</v>
      </c>
      <c r="D110" s="25">
        <f>SUM(D111,D112,D113)</f>
        <v>0</v>
      </c>
      <c r="E110" s="25">
        <f>SUM(E111,E112,E113)</f>
        <v>0</v>
      </c>
      <c r="F110" s="25">
        <f>SUM(F111,F112,F113)</f>
        <v>0</v>
      </c>
      <c r="G110" s="25">
        <f t="shared" ref="G110:L110" si="70">SUM(G111,G112,G113)</f>
        <v>0</v>
      </c>
      <c r="H110" s="25">
        <f t="shared" si="70"/>
        <v>0</v>
      </c>
      <c r="I110" s="25">
        <f t="shared" si="70"/>
        <v>0</v>
      </c>
      <c r="J110" s="25">
        <f t="shared" si="70"/>
        <v>0</v>
      </c>
      <c r="K110" s="25">
        <f t="shared" si="70"/>
        <v>0</v>
      </c>
      <c r="L110" s="25">
        <f t="shared" si="70"/>
        <v>0</v>
      </c>
      <c r="M110" s="189">
        <f t="shared" si="42"/>
        <v>0</v>
      </c>
      <c r="N110" s="189">
        <f t="shared" si="69"/>
        <v>0</v>
      </c>
      <c r="O110" s="189">
        <f t="shared" si="44"/>
        <v>0</v>
      </c>
      <c r="P110" s="25">
        <f t="shared" ref="P110:U110" si="71">SUM(P111,P112,P113)</f>
        <v>0</v>
      </c>
      <c r="Q110" s="25">
        <f t="shared" si="71"/>
        <v>0</v>
      </c>
      <c r="R110" s="25">
        <f t="shared" si="71"/>
        <v>0</v>
      </c>
      <c r="S110" s="25">
        <f t="shared" si="71"/>
        <v>0</v>
      </c>
      <c r="T110" s="25">
        <f t="shared" si="71"/>
        <v>0</v>
      </c>
      <c r="U110" s="25">
        <f t="shared" si="71"/>
        <v>0</v>
      </c>
      <c r="V110" s="190"/>
      <c r="W110" s="191"/>
    </row>
    <row r="111" spans="1:23">
      <c r="A111" s="2">
        <v>4534</v>
      </c>
      <c r="B111" s="1" t="s">
        <v>628</v>
      </c>
      <c r="C111" s="2"/>
      <c r="D111" s="19">
        <f>SUM(E111,F111)</f>
        <v>0</v>
      </c>
      <c r="E111" s="19"/>
      <c r="F111" s="20"/>
      <c r="G111" s="19">
        <f>SUM(H111,I111)</f>
        <v>0</v>
      </c>
      <c r="H111" s="19"/>
      <c r="I111" s="20"/>
      <c r="J111" s="19">
        <f>SUM(K111,L111)</f>
        <v>0</v>
      </c>
      <c r="K111" s="19"/>
      <c r="L111" s="20"/>
      <c r="M111" s="189">
        <f t="shared" si="42"/>
        <v>0</v>
      </c>
      <c r="N111" s="189">
        <f t="shared" si="69"/>
        <v>0</v>
      </c>
      <c r="O111" s="189">
        <f t="shared" si="44"/>
        <v>0</v>
      </c>
      <c r="P111" s="19">
        <f>SUM(Q111,R111)</f>
        <v>0</v>
      </c>
      <c r="Q111" s="19"/>
      <c r="R111" s="20"/>
      <c r="S111" s="19">
        <f>SUM(T111,U111)</f>
        <v>0</v>
      </c>
      <c r="T111" s="19"/>
      <c r="U111" s="20"/>
      <c r="V111" s="190"/>
      <c r="W111" s="191"/>
    </row>
    <row r="112" spans="1:23">
      <c r="A112" s="2">
        <v>4535</v>
      </c>
      <c r="B112" s="1" t="s">
        <v>629</v>
      </c>
      <c r="C112" s="2"/>
      <c r="D112" s="19">
        <f>SUM(E112,F112)</f>
        <v>0</v>
      </c>
      <c r="E112" s="19"/>
      <c r="F112" s="20"/>
      <c r="G112" s="19">
        <f>SUM(H112,I112)</f>
        <v>0</v>
      </c>
      <c r="H112" s="19"/>
      <c r="I112" s="20"/>
      <c r="J112" s="19">
        <f>SUM(K112,L112)</f>
        <v>0</v>
      </c>
      <c r="K112" s="19"/>
      <c r="L112" s="20"/>
      <c r="M112" s="189">
        <f t="shared" si="42"/>
        <v>0</v>
      </c>
      <c r="N112" s="189">
        <f t="shared" si="69"/>
        <v>0</v>
      </c>
      <c r="O112" s="189">
        <f t="shared" si="44"/>
        <v>0</v>
      </c>
      <c r="P112" s="19">
        <f>SUM(Q112,R112)</f>
        <v>0</v>
      </c>
      <c r="Q112" s="19"/>
      <c r="R112" s="20"/>
      <c r="S112" s="19">
        <f>SUM(T112,U112)</f>
        <v>0</v>
      </c>
      <c r="T112" s="19"/>
      <c r="U112" s="20"/>
      <c r="V112" s="190"/>
      <c r="W112" s="191"/>
    </row>
    <row r="113" spans="1:23">
      <c r="A113" s="23">
        <v>4536</v>
      </c>
      <c r="B113" s="24" t="s">
        <v>630</v>
      </c>
      <c r="C113" s="23"/>
      <c r="D113" s="25">
        <f>SUM(E113,F113)</f>
        <v>0</v>
      </c>
      <c r="E113" s="25">
        <f>0-SUM(E112,E115)</f>
        <v>0</v>
      </c>
      <c r="F113" s="25">
        <f>0-SUM(F112,F115)</f>
        <v>0</v>
      </c>
      <c r="G113" s="25">
        <f>SUM(H113,I113)</f>
        <v>0</v>
      </c>
      <c r="H113" s="25">
        <f>0-SUM(H112,H115)</f>
        <v>0</v>
      </c>
      <c r="I113" s="25">
        <f>0-SUM(I112,I115)</f>
        <v>0</v>
      </c>
      <c r="J113" s="25">
        <f>SUM(K113,L113)</f>
        <v>0</v>
      </c>
      <c r="K113" s="25">
        <f>0-SUM(K112,K115)</f>
        <v>0</v>
      </c>
      <c r="L113" s="25">
        <f>0-SUM(L112,L115)</f>
        <v>0</v>
      </c>
      <c r="M113" s="189">
        <f t="shared" si="42"/>
        <v>0</v>
      </c>
      <c r="N113" s="189">
        <f t="shared" si="69"/>
        <v>0</v>
      </c>
      <c r="O113" s="189">
        <f t="shared" si="44"/>
        <v>0</v>
      </c>
      <c r="P113" s="25">
        <f>SUM(Q113,R113)</f>
        <v>0</v>
      </c>
      <c r="Q113" s="25">
        <f>0-SUM(Q112,Q115)</f>
        <v>0</v>
      </c>
      <c r="R113" s="25">
        <f>0-SUM(R112,R115)</f>
        <v>0</v>
      </c>
      <c r="S113" s="25">
        <f>SUM(T113,U113)</f>
        <v>0</v>
      </c>
      <c r="T113" s="25">
        <f>0-SUM(T112,T115)</f>
        <v>0</v>
      </c>
      <c r="U113" s="25">
        <f>0-SUM(U112,U115)</f>
        <v>0</v>
      </c>
      <c r="V113" s="190"/>
      <c r="W113" s="191"/>
    </row>
    <row r="114" spans="1:23" ht="31.5">
      <c r="A114" s="23">
        <v>4540</v>
      </c>
      <c r="B114" s="24" t="s">
        <v>631</v>
      </c>
      <c r="C114" s="23" t="s">
        <v>247</v>
      </c>
      <c r="D114" s="25">
        <f>SUM(D116:D118)</f>
        <v>0</v>
      </c>
      <c r="E114" s="25">
        <f>SUM(E116:E118)</f>
        <v>0</v>
      </c>
      <c r="F114" s="25">
        <f>SUM(F116:F118)</f>
        <v>0</v>
      </c>
      <c r="G114" s="25">
        <f t="shared" ref="G114:L114" si="72">SUM(G116:G118)</f>
        <v>0</v>
      </c>
      <c r="H114" s="25">
        <f t="shared" si="72"/>
        <v>0</v>
      </c>
      <c r="I114" s="25">
        <f t="shared" si="72"/>
        <v>0</v>
      </c>
      <c r="J114" s="25">
        <f t="shared" si="72"/>
        <v>0</v>
      </c>
      <c r="K114" s="25">
        <f t="shared" si="72"/>
        <v>0</v>
      </c>
      <c r="L114" s="25">
        <f t="shared" si="72"/>
        <v>0</v>
      </c>
      <c r="M114" s="189">
        <f t="shared" si="42"/>
        <v>0</v>
      </c>
      <c r="N114" s="189">
        <f t="shared" si="69"/>
        <v>0</v>
      </c>
      <c r="O114" s="189">
        <f t="shared" si="44"/>
        <v>0</v>
      </c>
      <c r="P114" s="25">
        <f t="shared" ref="P114:U114" si="73">SUM(P116:P118)</f>
        <v>0</v>
      </c>
      <c r="Q114" s="25">
        <f t="shared" si="73"/>
        <v>0</v>
      </c>
      <c r="R114" s="25">
        <f t="shared" si="73"/>
        <v>0</v>
      </c>
      <c r="S114" s="25">
        <f t="shared" si="73"/>
        <v>0</v>
      </c>
      <c r="T114" s="25">
        <f t="shared" si="73"/>
        <v>0</v>
      </c>
      <c r="U114" s="25">
        <f t="shared" si="73"/>
        <v>0</v>
      </c>
      <c r="V114" s="190"/>
      <c r="W114" s="191"/>
    </row>
    <row r="115" spans="1:23">
      <c r="A115" s="2"/>
      <c r="B115" s="1" t="s">
        <v>346</v>
      </c>
      <c r="C115" s="2"/>
      <c r="D115" s="21"/>
      <c r="E115" s="21"/>
      <c r="F115" s="22"/>
      <c r="G115" s="21"/>
      <c r="H115" s="21"/>
      <c r="I115" s="22"/>
      <c r="J115" s="21"/>
      <c r="K115" s="21"/>
      <c r="L115" s="22"/>
      <c r="M115" s="189"/>
      <c r="N115" s="189"/>
      <c r="O115" s="189"/>
      <c r="P115" s="21"/>
      <c r="Q115" s="21"/>
      <c r="R115" s="22"/>
      <c r="S115" s="21"/>
      <c r="T115" s="21"/>
      <c r="U115" s="22"/>
      <c r="V115" s="190"/>
      <c r="W115" s="191"/>
    </row>
    <row r="116" spans="1:23" ht="21">
      <c r="A116" s="2">
        <v>4541</v>
      </c>
      <c r="B116" s="1" t="s">
        <v>632</v>
      </c>
      <c r="C116" s="2" t="s">
        <v>633</v>
      </c>
      <c r="D116" s="19">
        <f>SUM(E116,F116)</f>
        <v>0</v>
      </c>
      <c r="E116" s="19"/>
      <c r="F116" s="20"/>
      <c r="G116" s="19">
        <f>SUM(H116,I116)</f>
        <v>0</v>
      </c>
      <c r="H116" s="19"/>
      <c r="I116" s="20"/>
      <c r="J116" s="19">
        <f>SUM(K116,L116)</f>
        <v>0</v>
      </c>
      <c r="K116" s="19"/>
      <c r="L116" s="20"/>
      <c r="M116" s="189">
        <f t="shared" si="42"/>
        <v>0</v>
      </c>
      <c r="N116" s="189">
        <f t="shared" ref="N116:N122" si="74">K116-H116</f>
        <v>0</v>
      </c>
      <c r="O116" s="189">
        <f t="shared" si="44"/>
        <v>0</v>
      </c>
      <c r="P116" s="19">
        <f>SUM(Q116,R116)</f>
        <v>0</v>
      </c>
      <c r="Q116" s="19"/>
      <c r="R116" s="20"/>
      <c r="S116" s="19">
        <f>SUM(T116,U116)</f>
        <v>0</v>
      </c>
      <c r="T116" s="19"/>
      <c r="U116" s="20"/>
      <c r="V116" s="190"/>
      <c r="W116" s="191"/>
    </row>
    <row r="117" spans="1:23" ht="21">
      <c r="A117" s="2">
        <v>4542</v>
      </c>
      <c r="B117" s="1" t="s">
        <v>634</v>
      </c>
      <c r="C117" s="2" t="s">
        <v>635</v>
      </c>
      <c r="D117" s="19">
        <f>SUM(E117,F117)</f>
        <v>0</v>
      </c>
      <c r="E117" s="19"/>
      <c r="F117" s="20"/>
      <c r="G117" s="19">
        <f>SUM(H117,I117)</f>
        <v>0</v>
      </c>
      <c r="H117" s="19"/>
      <c r="I117" s="20"/>
      <c r="J117" s="19">
        <f>SUM(K117,L117)</f>
        <v>0</v>
      </c>
      <c r="K117" s="19"/>
      <c r="L117" s="20"/>
      <c r="M117" s="189">
        <f t="shared" si="42"/>
        <v>0</v>
      </c>
      <c r="N117" s="189">
        <f t="shared" si="74"/>
        <v>0</v>
      </c>
      <c r="O117" s="189">
        <f t="shared" si="44"/>
        <v>0</v>
      </c>
      <c r="P117" s="19">
        <f>SUM(Q117,R117)</f>
        <v>0</v>
      </c>
      <c r="Q117" s="19"/>
      <c r="R117" s="20"/>
      <c r="S117" s="19">
        <f>SUM(T117,U117)</f>
        <v>0</v>
      </c>
      <c r="T117" s="19"/>
      <c r="U117" s="20"/>
      <c r="V117" s="190"/>
      <c r="W117" s="191"/>
    </row>
    <row r="118" spans="1:23" ht="21">
      <c r="A118" s="23">
        <v>4543</v>
      </c>
      <c r="B118" s="24" t="s">
        <v>636</v>
      </c>
      <c r="C118" s="23" t="s">
        <v>279</v>
      </c>
      <c r="D118" s="25">
        <f>SUM(D119,D120,D121)</f>
        <v>0</v>
      </c>
      <c r="E118" s="25">
        <f>SUM(E119,E120,E121)</f>
        <v>0</v>
      </c>
      <c r="F118" s="25">
        <f>SUM(F119,F120,F121)</f>
        <v>0</v>
      </c>
      <c r="G118" s="25">
        <f t="shared" ref="G118:L118" si="75">SUM(G119,G120,G121)</f>
        <v>0</v>
      </c>
      <c r="H118" s="25">
        <f t="shared" si="75"/>
        <v>0</v>
      </c>
      <c r="I118" s="25">
        <f t="shared" si="75"/>
        <v>0</v>
      </c>
      <c r="J118" s="25">
        <f t="shared" si="75"/>
        <v>0</v>
      </c>
      <c r="K118" s="25">
        <f t="shared" si="75"/>
        <v>0</v>
      </c>
      <c r="L118" s="25">
        <f t="shared" si="75"/>
        <v>0</v>
      </c>
      <c r="M118" s="189">
        <f t="shared" si="42"/>
        <v>0</v>
      </c>
      <c r="N118" s="189">
        <f t="shared" si="74"/>
        <v>0</v>
      </c>
      <c r="O118" s="189">
        <f t="shared" si="44"/>
        <v>0</v>
      </c>
      <c r="P118" s="25">
        <f t="shared" ref="P118:U118" si="76">SUM(P119,P120,P121)</f>
        <v>0</v>
      </c>
      <c r="Q118" s="25">
        <f t="shared" si="76"/>
        <v>0</v>
      </c>
      <c r="R118" s="25">
        <f t="shared" si="76"/>
        <v>0</v>
      </c>
      <c r="S118" s="25">
        <f t="shared" si="76"/>
        <v>0</v>
      </c>
      <c r="T118" s="25">
        <f t="shared" si="76"/>
        <v>0</v>
      </c>
      <c r="U118" s="25">
        <f t="shared" si="76"/>
        <v>0</v>
      </c>
      <c r="V118" s="190"/>
      <c r="W118" s="191"/>
    </row>
    <row r="119" spans="1:23">
      <c r="A119" s="2">
        <v>4544</v>
      </c>
      <c r="B119" s="1" t="s">
        <v>637</v>
      </c>
      <c r="C119" s="2"/>
      <c r="D119" s="19">
        <f>SUM(E119,F119)</f>
        <v>0</v>
      </c>
      <c r="E119" s="19"/>
      <c r="F119" s="20"/>
      <c r="G119" s="19">
        <f>SUM(H119,I119)</f>
        <v>0</v>
      </c>
      <c r="H119" s="19"/>
      <c r="I119" s="20"/>
      <c r="J119" s="19">
        <f>SUM(K119,L119)</f>
        <v>0</v>
      </c>
      <c r="K119" s="19"/>
      <c r="L119" s="20"/>
      <c r="M119" s="189">
        <f t="shared" si="42"/>
        <v>0</v>
      </c>
      <c r="N119" s="189">
        <f t="shared" si="74"/>
        <v>0</v>
      </c>
      <c r="O119" s="189">
        <f t="shared" si="44"/>
        <v>0</v>
      </c>
      <c r="P119" s="19">
        <f>SUM(Q119,R119)</f>
        <v>0</v>
      </c>
      <c r="Q119" s="19"/>
      <c r="R119" s="20"/>
      <c r="S119" s="19">
        <f>SUM(T119,U119)</f>
        <v>0</v>
      </c>
      <c r="T119" s="19"/>
      <c r="U119" s="20"/>
      <c r="V119" s="190"/>
      <c r="W119" s="191"/>
    </row>
    <row r="120" spans="1:23">
      <c r="A120" s="2">
        <v>4545</v>
      </c>
      <c r="B120" s="1" t="s">
        <v>629</v>
      </c>
      <c r="C120" s="2"/>
      <c r="D120" s="19">
        <f>SUM(E120,F120)</f>
        <v>0</v>
      </c>
      <c r="E120" s="19"/>
      <c r="F120" s="20"/>
      <c r="G120" s="19">
        <f>SUM(H120,I120)</f>
        <v>0</v>
      </c>
      <c r="H120" s="19"/>
      <c r="I120" s="20"/>
      <c r="J120" s="19">
        <f>SUM(K120,L120)</f>
        <v>0</v>
      </c>
      <c r="K120" s="19"/>
      <c r="L120" s="20"/>
      <c r="M120" s="189">
        <f t="shared" si="42"/>
        <v>0</v>
      </c>
      <c r="N120" s="189">
        <f t="shared" si="74"/>
        <v>0</v>
      </c>
      <c r="O120" s="189">
        <f t="shared" si="44"/>
        <v>0</v>
      </c>
      <c r="P120" s="19">
        <f>SUM(Q120,R120)</f>
        <v>0</v>
      </c>
      <c r="Q120" s="19"/>
      <c r="R120" s="20"/>
      <c r="S120" s="19">
        <f>SUM(T120,U120)</f>
        <v>0</v>
      </c>
      <c r="T120" s="19"/>
      <c r="U120" s="20"/>
      <c r="V120" s="190"/>
      <c r="W120" s="191"/>
    </row>
    <row r="121" spans="1:23">
      <c r="A121" s="2">
        <v>4546</v>
      </c>
      <c r="B121" s="1" t="s">
        <v>630</v>
      </c>
      <c r="C121" s="2"/>
      <c r="D121" s="19">
        <f>SUM(E121,F121)</f>
        <v>0</v>
      </c>
      <c r="E121" s="19"/>
      <c r="F121" s="20"/>
      <c r="G121" s="19">
        <f>SUM(H121,I121)</f>
        <v>0</v>
      </c>
      <c r="H121" s="19"/>
      <c r="I121" s="20"/>
      <c r="J121" s="19">
        <f>SUM(K121,L121)</f>
        <v>0</v>
      </c>
      <c r="K121" s="19"/>
      <c r="L121" s="20"/>
      <c r="M121" s="189">
        <f t="shared" si="42"/>
        <v>0</v>
      </c>
      <c r="N121" s="189">
        <f t="shared" si="74"/>
        <v>0</v>
      </c>
      <c r="O121" s="189">
        <f t="shared" si="44"/>
        <v>0</v>
      </c>
      <c r="P121" s="19">
        <f>SUM(Q121,R121)</f>
        <v>0</v>
      </c>
      <c r="Q121" s="19"/>
      <c r="R121" s="20"/>
      <c r="S121" s="19">
        <f>SUM(T121,U121)</f>
        <v>0</v>
      </c>
      <c r="T121" s="19"/>
      <c r="U121" s="20"/>
      <c r="V121" s="190"/>
      <c r="W121" s="191"/>
    </row>
    <row r="122" spans="1:23" ht="21">
      <c r="A122" s="23">
        <v>4600</v>
      </c>
      <c r="B122" s="24" t="s">
        <v>638</v>
      </c>
      <c r="C122" s="23" t="s">
        <v>247</v>
      </c>
      <c r="D122" s="25">
        <f>SUM(D124,D128,D134)</f>
        <v>63164.21</v>
      </c>
      <c r="E122" s="25">
        <f>SUM(E124,E128,E134)</f>
        <v>63164.21</v>
      </c>
      <c r="F122" s="25">
        <f>SUM(F124,F128,F134)</f>
        <v>0</v>
      </c>
      <c r="G122" s="25">
        <f t="shared" ref="G122:L122" si="77">SUM(G124,G128,G134)</f>
        <v>78930</v>
      </c>
      <c r="H122" s="25">
        <f t="shared" si="77"/>
        <v>78930</v>
      </c>
      <c r="I122" s="25">
        <f t="shared" si="77"/>
        <v>0</v>
      </c>
      <c r="J122" s="25">
        <f t="shared" si="77"/>
        <v>88710</v>
      </c>
      <c r="K122" s="25">
        <f t="shared" si="77"/>
        <v>88710</v>
      </c>
      <c r="L122" s="25">
        <f t="shared" si="77"/>
        <v>0</v>
      </c>
      <c r="M122" s="189">
        <f t="shared" si="42"/>
        <v>9780</v>
      </c>
      <c r="N122" s="189">
        <f t="shared" si="74"/>
        <v>9780</v>
      </c>
      <c r="O122" s="189">
        <f t="shared" si="44"/>
        <v>0</v>
      </c>
      <c r="P122" s="25">
        <f t="shared" ref="P122:U122" si="78">SUM(P124,P128,P134)</f>
        <v>97710</v>
      </c>
      <c r="Q122" s="25">
        <f t="shared" si="78"/>
        <v>97710</v>
      </c>
      <c r="R122" s="25">
        <f t="shared" si="78"/>
        <v>0</v>
      </c>
      <c r="S122" s="25">
        <f t="shared" si="78"/>
        <v>97710</v>
      </c>
      <c r="T122" s="25">
        <f t="shared" si="78"/>
        <v>97710</v>
      </c>
      <c r="U122" s="25">
        <f t="shared" si="78"/>
        <v>0</v>
      </c>
      <c r="V122" s="190"/>
      <c r="W122" s="191"/>
    </row>
    <row r="123" spans="1:23">
      <c r="A123" s="2"/>
      <c r="B123" s="1" t="s">
        <v>531</v>
      </c>
      <c r="C123" s="2"/>
      <c r="D123" s="21"/>
      <c r="E123" s="21"/>
      <c r="F123" s="22"/>
      <c r="G123" s="21"/>
      <c r="H123" s="21"/>
      <c r="I123" s="22"/>
      <c r="J123" s="21"/>
      <c r="K123" s="21"/>
      <c r="L123" s="22"/>
      <c r="M123" s="189"/>
      <c r="N123" s="189"/>
      <c r="O123" s="189"/>
      <c r="P123" s="21"/>
      <c r="Q123" s="21"/>
      <c r="R123" s="22"/>
      <c r="S123" s="21"/>
      <c r="T123" s="21"/>
      <c r="U123" s="22"/>
      <c r="V123" s="190"/>
      <c r="W123" s="191"/>
    </row>
    <row r="124" spans="1:23">
      <c r="A124" s="23">
        <v>4610</v>
      </c>
      <c r="B124" s="24" t="s">
        <v>639</v>
      </c>
      <c r="C124" s="23"/>
      <c r="D124" s="25">
        <f>SUM(D126:D127)</f>
        <v>0</v>
      </c>
      <c r="E124" s="25">
        <f>SUM(E126:E127)</f>
        <v>0</v>
      </c>
      <c r="F124" s="25">
        <f>SUM(F126:F127)</f>
        <v>0</v>
      </c>
      <c r="G124" s="25">
        <f t="shared" ref="G124:L124" si="79">SUM(G126:G127)</f>
        <v>0</v>
      </c>
      <c r="H124" s="25">
        <f t="shared" si="79"/>
        <v>0</v>
      </c>
      <c r="I124" s="25">
        <f t="shared" si="79"/>
        <v>0</v>
      </c>
      <c r="J124" s="25">
        <f t="shared" si="79"/>
        <v>0</v>
      </c>
      <c r="K124" s="25">
        <f t="shared" si="79"/>
        <v>0</v>
      </c>
      <c r="L124" s="25">
        <f t="shared" si="79"/>
        <v>0</v>
      </c>
      <c r="M124" s="189">
        <f t="shared" si="42"/>
        <v>0</v>
      </c>
      <c r="N124" s="189">
        <f>K124-H124</f>
        <v>0</v>
      </c>
      <c r="O124" s="189">
        <f t="shared" si="44"/>
        <v>0</v>
      </c>
      <c r="P124" s="25">
        <f t="shared" ref="P124:U124" si="80">SUM(P126:P127)</f>
        <v>0</v>
      </c>
      <c r="Q124" s="25">
        <f t="shared" si="80"/>
        <v>0</v>
      </c>
      <c r="R124" s="25">
        <f t="shared" si="80"/>
        <v>0</v>
      </c>
      <c r="S124" s="25">
        <f t="shared" si="80"/>
        <v>0</v>
      </c>
      <c r="T124" s="25">
        <f t="shared" si="80"/>
        <v>0</v>
      </c>
      <c r="U124" s="25">
        <f t="shared" si="80"/>
        <v>0</v>
      </c>
      <c r="V124" s="190"/>
      <c r="W124" s="191"/>
    </row>
    <row r="125" spans="1:23">
      <c r="A125" s="2"/>
      <c r="B125" s="1" t="s">
        <v>531</v>
      </c>
      <c r="C125" s="2"/>
      <c r="D125" s="21"/>
      <c r="E125" s="21"/>
      <c r="F125" s="22"/>
      <c r="G125" s="21"/>
      <c r="H125" s="21"/>
      <c r="I125" s="22"/>
      <c r="J125" s="21"/>
      <c r="K125" s="21"/>
      <c r="L125" s="22"/>
      <c r="M125" s="189"/>
      <c r="N125" s="189"/>
      <c r="O125" s="189"/>
      <c r="P125" s="21"/>
      <c r="Q125" s="21"/>
      <c r="R125" s="22"/>
      <c r="S125" s="21"/>
      <c r="T125" s="21"/>
      <c r="U125" s="22"/>
      <c r="V125" s="190"/>
      <c r="W125" s="191"/>
    </row>
    <row r="126" spans="1:23" ht="21">
      <c r="A126" s="2">
        <v>4610</v>
      </c>
      <c r="B126" s="1" t="s">
        <v>640</v>
      </c>
      <c r="C126" s="2" t="s">
        <v>641</v>
      </c>
      <c r="D126" s="19">
        <f>SUM(E126,F126)</f>
        <v>0</v>
      </c>
      <c r="E126" s="19"/>
      <c r="F126" s="20"/>
      <c r="G126" s="19">
        <f>SUM(H126,I126)</f>
        <v>0</v>
      </c>
      <c r="H126" s="19"/>
      <c r="I126" s="20"/>
      <c r="J126" s="19">
        <f>SUM(K126,L126)</f>
        <v>0</v>
      </c>
      <c r="K126" s="19"/>
      <c r="L126" s="20"/>
      <c r="M126" s="189">
        <f t="shared" ref="M126:M189" si="81">J126-G126</f>
        <v>0</v>
      </c>
      <c r="N126" s="189">
        <f t="shared" ref="N126:N189" si="82">K126-H126</f>
        <v>0</v>
      </c>
      <c r="O126" s="189">
        <f t="shared" ref="O126:O189" si="83">L126-I126</f>
        <v>0</v>
      </c>
      <c r="P126" s="19">
        <f>SUM(Q126,R126)</f>
        <v>0</v>
      </c>
      <c r="Q126" s="19"/>
      <c r="R126" s="20"/>
      <c r="S126" s="19">
        <f>SUM(T126,U126)</f>
        <v>0</v>
      </c>
      <c r="T126" s="19"/>
      <c r="U126" s="20"/>
      <c r="V126" s="190"/>
      <c r="W126" s="191"/>
    </row>
    <row r="127" spans="1:23" ht="21">
      <c r="A127" s="2">
        <v>4620</v>
      </c>
      <c r="B127" s="1" t="s">
        <v>642</v>
      </c>
      <c r="C127" s="2" t="s">
        <v>282</v>
      </c>
      <c r="D127" s="19">
        <f>SUM(E127,F127)</f>
        <v>0</v>
      </c>
      <c r="E127" s="19"/>
      <c r="F127" s="20"/>
      <c r="G127" s="19">
        <f>SUM(H127,I127)</f>
        <v>0</v>
      </c>
      <c r="H127" s="19"/>
      <c r="I127" s="20"/>
      <c r="J127" s="19">
        <f>SUM(K127,L127)</f>
        <v>0</v>
      </c>
      <c r="K127" s="19"/>
      <c r="L127" s="20"/>
      <c r="M127" s="189">
        <f t="shared" si="81"/>
        <v>0</v>
      </c>
      <c r="N127" s="189">
        <f t="shared" si="82"/>
        <v>0</v>
      </c>
      <c r="O127" s="189">
        <f t="shared" si="83"/>
        <v>0</v>
      </c>
      <c r="P127" s="19">
        <f>SUM(Q127,R127)</f>
        <v>0</v>
      </c>
      <c r="Q127" s="19"/>
      <c r="R127" s="20"/>
      <c r="S127" s="19">
        <f>SUM(T127,U127)</f>
        <v>0</v>
      </c>
      <c r="T127" s="19"/>
      <c r="U127" s="20"/>
      <c r="V127" s="190"/>
      <c r="W127" s="191"/>
    </row>
    <row r="128" spans="1:23" ht="31.5">
      <c r="A128" s="23">
        <v>4630</v>
      </c>
      <c r="B128" s="24" t="s">
        <v>643</v>
      </c>
      <c r="C128" s="23" t="s">
        <v>247</v>
      </c>
      <c r="D128" s="25">
        <f>SUM(D130:D133)</f>
        <v>63164.21</v>
      </c>
      <c r="E128" s="25">
        <f>SUM(E130:E133)</f>
        <v>63164.21</v>
      </c>
      <c r="F128" s="25">
        <f>SUM(F130:F133)</f>
        <v>0</v>
      </c>
      <c r="G128" s="25">
        <f t="shared" ref="G128:L128" si="84">SUM(G130:G133)</f>
        <v>78930</v>
      </c>
      <c r="H128" s="25">
        <f t="shared" si="84"/>
        <v>78930</v>
      </c>
      <c r="I128" s="25">
        <f t="shared" si="84"/>
        <v>0</v>
      </c>
      <c r="J128" s="25">
        <f t="shared" si="84"/>
        <v>88710</v>
      </c>
      <c r="K128" s="25">
        <f t="shared" si="84"/>
        <v>88710</v>
      </c>
      <c r="L128" s="25">
        <f t="shared" si="84"/>
        <v>0</v>
      </c>
      <c r="M128" s="189">
        <f t="shared" si="81"/>
        <v>9780</v>
      </c>
      <c r="N128" s="189">
        <f t="shared" si="82"/>
        <v>9780</v>
      </c>
      <c r="O128" s="189">
        <f t="shared" si="83"/>
        <v>0</v>
      </c>
      <c r="P128" s="25">
        <f t="shared" ref="P128:U128" si="85">SUM(P130:P133)</f>
        <v>97710</v>
      </c>
      <c r="Q128" s="25">
        <f t="shared" si="85"/>
        <v>97710</v>
      </c>
      <c r="R128" s="25">
        <f t="shared" si="85"/>
        <v>0</v>
      </c>
      <c r="S128" s="25">
        <f t="shared" si="85"/>
        <v>97710</v>
      </c>
      <c r="T128" s="25">
        <f t="shared" si="85"/>
        <v>97710</v>
      </c>
      <c r="U128" s="25">
        <f t="shared" si="85"/>
        <v>0</v>
      </c>
      <c r="V128" s="190"/>
      <c r="W128" s="191"/>
    </row>
    <row r="129" spans="1:23">
      <c r="A129" s="2"/>
      <c r="B129" s="1" t="s">
        <v>644</v>
      </c>
      <c r="C129" s="2"/>
      <c r="D129" s="21"/>
      <c r="E129" s="21"/>
      <c r="F129" s="22"/>
      <c r="G129" s="21"/>
      <c r="H129" s="21"/>
      <c r="I129" s="22"/>
      <c r="J129" s="21"/>
      <c r="K129" s="21"/>
      <c r="L129" s="22"/>
      <c r="M129" s="189"/>
      <c r="N129" s="189"/>
      <c r="O129" s="189"/>
      <c r="P129" s="21"/>
      <c r="Q129" s="21"/>
      <c r="R129" s="22"/>
      <c r="S129" s="21"/>
      <c r="T129" s="21"/>
      <c r="U129" s="22"/>
      <c r="V129" s="190"/>
      <c r="W129" s="191"/>
    </row>
    <row r="130" spans="1:23">
      <c r="A130" s="2">
        <v>4631</v>
      </c>
      <c r="B130" s="1" t="s">
        <v>645</v>
      </c>
      <c r="C130" s="2" t="s">
        <v>646</v>
      </c>
      <c r="D130" s="19">
        <f>SUM(E130,F130)</f>
        <v>0</v>
      </c>
      <c r="E130" s="19">
        <f>+'8'!H448</f>
        <v>0</v>
      </c>
      <c r="F130" s="20"/>
      <c r="G130" s="19">
        <f>SUM(H130,I130)</f>
        <v>0</v>
      </c>
      <c r="H130" s="19">
        <f>+'8'!K448</f>
        <v>0</v>
      </c>
      <c r="I130" s="20"/>
      <c r="J130" s="19">
        <f>SUM(K130,L130)</f>
        <v>0</v>
      </c>
      <c r="K130" s="19">
        <f>+'8'!N448</f>
        <v>0</v>
      </c>
      <c r="L130" s="20"/>
      <c r="M130" s="189">
        <f t="shared" si="81"/>
        <v>0</v>
      </c>
      <c r="N130" s="189">
        <f t="shared" si="82"/>
        <v>0</v>
      </c>
      <c r="O130" s="189">
        <f t="shared" si="83"/>
        <v>0</v>
      </c>
      <c r="P130" s="19">
        <f>SUM(Q130,R130)</f>
        <v>0</v>
      </c>
      <c r="Q130" s="19">
        <f>+'8'!T448</f>
        <v>0</v>
      </c>
      <c r="R130" s="20"/>
      <c r="S130" s="19">
        <f>SUM(T130,U130)</f>
        <v>0</v>
      </c>
      <c r="T130" s="19">
        <f>+'8'!W448</f>
        <v>0</v>
      </c>
      <c r="U130" s="20"/>
      <c r="V130" s="190"/>
      <c r="W130" s="191"/>
    </row>
    <row r="131" spans="1:23">
      <c r="A131" s="2">
        <v>4632</v>
      </c>
      <c r="B131" s="1" t="s">
        <v>647</v>
      </c>
      <c r="C131" s="2" t="s">
        <v>648</v>
      </c>
      <c r="D131" s="19">
        <f>+'8'!G342+'8'!G361</f>
        <v>7200</v>
      </c>
      <c r="E131" s="19">
        <f>+'8'!H342+'8'!H361</f>
        <v>7200</v>
      </c>
      <c r="F131" s="19">
        <f>+'8'!I342+'8'!I361</f>
        <v>0</v>
      </c>
      <c r="G131" s="19">
        <f>+'8'!J342+'8'!J361</f>
        <v>10004</v>
      </c>
      <c r="H131" s="19">
        <f>+'8'!K342+'8'!K361</f>
        <v>10004</v>
      </c>
      <c r="I131" s="19">
        <f>+'8'!L342+'8'!L361</f>
        <v>0</v>
      </c>
      <c r="J131" s="19">
        <f>+'8'!M342+'8'!M361</f>
        <v>10704</v>
      </c>
      <c r="K131" s="19">
        <f>+'8'!N342+'8'!N361</f>
        <v>10704</v>
      </c>
      <c r="L131" s="19">
        <f>+'8'!O342+'8'!O361</f>
        <v>0</v>
      </c>
      <c r="M131" s="189">
        <f t="shared" si="81"/>
        <v>700</v>
      </c>
      <c r="N131" s="189">
        <f t="shared" si="82"/>
        <v>700</v>
      </c>
      <c r="O131" s="189">
        <f t="shared" si="83"/>
        <v>0</v>
      </c>
      <c r="P131" s="19">
        <f>+'8'!S342+'8'!S361</f>
        <v>11704</v>
      </c>
      <c r="Q131" s="19">
        <f>+'8'!T342+'8'!T361</f>
        <v>11704</v>
      </c>
      <c r="R131" s="19">
        <f>+'8'!U342+'8'!U361</f>
        <v>0</v>
      </c>
      <c r="S131" s="19">
        <f>+'8'!V342+'8'!V361</f>
        <v>11704</v>
      </c>
      <c r="T131" s="19">
        <f>+'8'!W342+'8'!W361</f>
        <v>11704</v>
      </c>
      <c r="U131" s="19">
        <f>+'8'!X342+'8'!X361</f>
        <v>0</v>
      </c>
      <c r="V131" s="190"/>
      <c r="W131" s="191"/>
    </row>
    <row r="132" spans="1:23">
      <c r="A132" s="2">
        <v>4633</v>
      </c>
      <c r="B132" s="1" t="s">
        <v>649</v>
      </c>
      <c r="C132" s="2" t="s">
        <v>280</v>
      </c>
      <c r="D132" s="19">
        <f>SUM(E132,F132)</f>
        <v>240</v>
      </c>
      <c r="E132" s="19">
        <f>+'8'!H460</f>
        <v>240</v>
      </c>
      <c r="F132" s="20"/>
      <c r="G132" s="19">
        <f>SUM(H132,I132)</f>
        <v>1260</v>
      </c>
      <c r="H132" s="19">
        <f>+'8'!K460</f>
        <v>1260</v>
      </c>
      <c r="I132" s="20"/>
      <c r="J132" s="19">
        <f>SUM(K132,L132)</f>
        <v>1260</v>
      </c>
      <c r="K132" s="19">
        <f>+'8'!N460</f>
        <v>1260</v>
      </c>
      <c r="L132" s="20"/>
      <c r="M132" s="189">
        <f t="shared" si="81"/>
        <v>0</v>
      </c>
      <c r="N132" s="189">
        <f t="shared" si="82"/>
        <v>0</v>
      </c>
      <c r="O132" s="189">
        <f t="shared" si="83"/>
        <v>0</v>
      </c>
      <c r="P132" s="19">
        <f>SUM(Q132,R132)</f>
        <v>1260</v>
      </c>
      <c r="Q132" s="19">
        <f>+'8'!T460</f>
        <v>1260</v>
      </c>
      <c r="R132" s="20"/>
      <c r="S132" s="19">
        <f>SUM(T132,U132)</f>
        <v>1260</v>
      </c>
      <c r="T132" s="19">
        <f>+'8'!W460</f>
        <v>1260</v>
      </c>
      <c r="U132" s="20"/>
      <c r="V132" s="190"/>
      <c r="W132" s="191"/>
    </row>
    <row r="133" spans="1:23">
      <c r="A133" s="2">
        <v>4634</v>
      </c>
      <c r="B133" s="1" t="s">
        <v>650</v>
      </c>
      <c r="C133" s="2" t="s">
        <v>281</v>
      </c>
      <c r="D133" s="19">
        <f>SUM(E133,F133)</f>
        <v>55724.21</v>
      </c>
      <c r="E133" s="19">
        <f>+'8'!H343+'8'!H453+'8'!H466</f>
        <v>55724.21</v>
      </c>
      <c r="F133" s="20"/>
      <c r="G133" s="19">
        <f>SUM(H133,I133)</f>
        <v>67666</v>
      </c>
      <c r="H133" s="19">
        <f>+'8'!K343+'8'!K453+'8'!K466</f>
        <v>67666</v>
      </c>
      <c r="I133" s="20"/>
      <c r="J133" s="19">
        <f>SUM(K133,L133)</f>
        <v>76746</v>
      </c>
      <c r="K133" s="19">
        <f>+'8'!N343+'8'!N453+'8'!N466</f>
        <v>76746</v>
      </c>
      <c r="L133" s="20"/>
      <c r="M133" s="189">
        <f t="shared" si="81"/>
        <v>9080</v>
      </c>
      <c r="N133" s="189">
        <f t="shared" si="82"/>
        <v>9080</v>
      </c>
      <c r="O133" s="189">
        <f t="shared" si="83"/>
        <v>0</v>
      </c>
      <c r="P133" s="19">
        <f>SUM(Q133,R133)</f>
        <v>84746</v>
      </c>
      <c r="Q133" s="19">
        <f>+'8'!T343+'8'!T453+'8'!T466</f>
        <v>84746</v>
      </c>
      <c r="R133" s="20"/>
      <c r="S133" s="19">
        <f>SUM(T133,U133)</f>
        <v>84746</v>
      </c>
      <c r="T133" s="19">
        <f>+'8'!W343+'8'!W453+'8'!W466</f>
        <v>84746</v>
      </c>
      <c r="U133" s="20"/>
      <c r="V133" s="190"/>
      <c r="W133" s="191"/>
    </row>
    <row r="134" spans="1:23">
      <c r="A134" s="23">
        <v>4640</v>
      </c>
      <c r="B134" s="24" t="s">
        <v>651</v>
      </c>
      <c r="C134" s="23" t="s">
        <v>247</v>
      </c>
      <c r="D134" s="25">
        <f>SUM(D136)</f>
        <v>0</v>
      </c>
      <c r="E134" s="25">
        <f>SUM(E136)</f>
        <v>0</v>
      </c>
      <c r="F134" s="25">
        <f>SUM(F136)</f>
        <v>0</v>
      </c>
      <c r="G134" s="25">
        <f t="shared" ref="G134:L134" si="86">SUM(G136)</f>
        <v>0</v>
      </c>
      <c r="H134" s="25">
        <f t="shared" si="86"/>
        <v>0</v>
      </c>
      <c r="I134" s="25">
        <f t="shared" si="86"/>
        <v>0</v>
      </c>
      <c r="J134" s="25">
        <f t="shared" si="86"/>
        <v>0</v>
      </c>
      <c r="K134" s="25">
        <f t="shared" si="86"/>
        <v>0</v>
      </c>
      <c r="L134" s="25">
        <f t="shared" si="86"/>
        <v>0</v>
      </c>
      <c r="M134" s="189">
        <f t="shared" si="81"/>
        <v>0</v>
      </c>
      <c r="N134" s="189">
        <f t="shared" si="82"/>
        <v>0</v>
      </c>
      <c r="O134" s="189">
        <f t="shared" si="83"/>
        <v>0</v>
      </c>
      <c r="P134" s="25">
        <f t="shared" ref="P134:U134" si="87">SUM(P136)</f>
        <v>0</v>
      </c>
      <c r="Q134" s="25">
        <f t="shared" si="87"/>
        <v>0</v>
      </c>
      <c r="R134" s="25">
        <f t="shared" si="87"/>
        <v>0</v>
      </c>
      <c r="S134" s="25">
        <f t="shared" si="87"/>
        <v>0</v>
      </c>
      <c r="T134" s="25">
        <f t="shared" si="87"/>
        <v>0</v>
      </c>
      <c r="U134" s="25">
        <f t="shared" si="87"/>
        <v>0</v>
      </c>
      <c r="V134" s="190"/>
      <c r="W134" s="191"/>
    </row>
    <row r="135" spans="1:23">
      <c r="A135" s="2"/>
      <c r="B135" s="1" t="s">
        <v>644</v>
      </c>
      <c r="C135" s="2"/>
      <c r="D135" s="21"/>
      <c r="E135" s="21"/>
      <c r="F135" s="22"/>
      <c r="G135" s="21"/>
      <c r="H135" s="21"/>
      <c r="I135" s="22"/>
      <c r="J135" s="21"/>
      <c r="K135" s="21"/>
      <c r="L135" s="22"/>
      <c r="M135" s="189"/>
      <c r="N135" s="189"/>
      <c r="O135" s="189"/>
      <c r="P135" s="21"/>
      <c r="Q135" s="21"/>
      <c r="R135" s="22"/>
      <c r="S135" s="21"/>
      <c r="T135" s="21"/>
      <c r="U135" s="22"/>
      <c r="V135" s="190"/>
      <c r="W135" s="191"/>
    </row>
    <row r="136" spans="1:23">
      <c r="A136" s="2">
        <v>4641</v>
      </c>
      <c r="B136" s="1" t="s">
        <v>652</v>
      </c>
      <c r="C136" s="2" t="s">
        <v>653</v>
      </c>
      <c r="D136" s="19">
        <f>SUM(E136,F136)</f>
        <v>0</v>
      </c>
      <c r="E136" s="19"/>
      <c r="F136" s="20"/>
      <c r="G136" s="19">
        <f>SUM(H136,I136)</f>
        <v>0</v>
      </c>
      <c r="H136" s="19"/>
      <c r="I136" s="20"/>
      <c r="J136" s="19">
        <f>SUM(K136,L136)</f>
        <v>0</v>
      </c>
      <c r="K136" s="19"/>
      <c r="L136" s="20"/>
      <c r="M136" s="189">
        <f t="shared" si="81"/>
        <v>0</v>
      </c>
      <c r="N136" s="189">
        <f t="shared" si="82"/>
        <v>0</v>
      </c>
      <c r="O136" s="189">
        <f t="shared" si="83"/>
        <v>0</v>
      </c>
      <c r="P136" s="19">
        <f>SUM(Q136,R136)</f>
        <v>0</v>
      </c>
      <c r="Q136" s="19"/>
      <c r="R136" s="20"/>
      <c r="S136" s="19">
        <f>SUM(T136,U136)</f>
        <v>0</v>
      </c>
      <c r="T136" s="19"/>
      <c r="U136" s="20"/>
      <c r="V136" s="190"/>
      <c r="W136" s="191"/>
    </row>
    <row r="137" spans="1:23" ht="31.5">
      <c r="A137" s="23">
        <v>4700</v>
      </c>
      <c r="B137" s="24" t="s">
        <v>654</v>
      </c>
      <c r="C137" s="23" t="s">
        <v>247</v>
      </c>
      <c r="D137" s="25">
        <f>SUM(D139,D143,D149,D152,D156,D159,D162)</f>
        <v>226326.39899999998</v>
      </c>
      <c r="E137" s="25">
        <f>SUM(E139,E143,E149,E152,E156,E159,E162)</f>
        <v>526326.39899999998</v>
      </c>
      <c r="F137" s="25">
        <f>SUM(F139,F143,F149,F152,F156,F159,)</f>
        <v>0</v>
      </c>
      <c r="G137" s="25">
        <f>SUM(G139,G143,G149,G152,G156,G159,G162)</f>
        <v>268137.5</v>
      </c>
      <c r="H137" s="25">
        <f>SUM(H139,H143,H149,H152,H156,H159,H162)</f>
        <v>615022.19999999995</v>
      </c>
      <c r="I137" s="25">
        <f>SUM(I139,I143,I149,I152,I156,I159,)</f>
        <v>0</v>
      </c>
      <c r="J137" s="25">
        <f>SUM(J139,J143,J149,J152,J156,J159,J162)</f>
        <v>224255.1</v>
      </c>
      <c r="K137" s="25">
        <f>SUM(K139,K143,K149,K152,K156,K159,K162)</f>
        <v>708013.7</v>
      </c>
      <c r="L137" s="25">
        <f>SUM(L139,L143,L149,L152,L156,L159,)</f>
        <v>0</v>
      </c>
      <c r="M137" s="189">
        <f t="shared" si="81"/>
        <v>-43882.399999999994</v>
      </c>
      <c r="N137" s="189">
        <f t="shared" si="82"/>
        <v>92991.5</v>
      </c>
      <c r="O137" s="189">
        <f t="shared" si="83"/>
        <v>0</v>
      </c>
      <c r="P137" s="25">
        <f>SUM(P139,P143,P149,P152,P156,P159,P162)</f>
        <v>242276.43100000004</v>
      </c>
      <c r="Q137" s="25">
        <f>SUM(Q139,Q143,Q149,Q152,Q156,Q159,Q162)</f>
        <v>742671.4310000001</v>
      </c>
      <c r="R137" s="25">
        <f>SUM(R139,R143,R149,R152,R156,R159,)</f>
        <v>0</v>
      </c>
      <c r="S137" s="25">
        <f>SUM(S139,S143,S149,S152,S156,S159,S162)</f>
        <v>260021.3</v>
      </c>
      <c r="T137" s="25">
        <f>SUM(T139,T143,T149,T152,T156,T159,T162)</f>
        <v>777062.5</v>
      </c>
      <c r="U137" s="25">
        <f>SUM(U139,U143,U149,U152,U156,U159,)</f>
        <v>0</v>
      </c>
      <c r="V137" s="190"/>
      <c r="W137" s="191"/>
    </row>
    <row r="138" spans="1:23">
      <c r="A138" s="2"/>
      <c r="B138" s="1" t="s">
        <v>531</v>
      </c>
      <c r="C138" s="2"/>
      <c r="D138" s="21"/>
      <c r="E138" s="21"/>
      <c r="F138" s="22"/>
      <c r="G138" s="21"/>
      <c r="H138" s="21"/>
      <c r="I138" s="22"/>
      <c r="J138" s="21"/>
      <c r="K138" s="21"/>
      <c r="L138" s="22"/>
      <c r="M138" s="189"/>
      <c r="N138" s="189"/>
      <c r="O138" s="189"/>
      <c r="P138" s="21"/>
      <c r="Q138" s="21"/>
      <c r="R138" s="22"/>
      <c r="S138" s="21"/>
      <c r="T138" s="21"/>
      <c r="U138" s="22"/>
      <c r="V138" s="190"/>
      <c r="W138" s="191"/>
    </row>
    <row r="139" spans="1:23" ht="31.5">
      <c r="A139" s="23">
        <v>4710</v>
      </c>
      <c r="B139" s="24" t="s">
        <v>655</v>
      </c>
      <c r="C139" s="23" t="s">
        <v>247</v>
      </c>
      <c r="D139" s="25">
        <f>SUM(D141:D142)</f>
        <v>144663.88699999999</v>
      </c>
      <c r="E139" s="25">
        <f>SUM(E141:E142)</f>
        <v>144663.88699999999</v>
      </c>
      <c r="F139" s="25">
        <f>SUM(F141:F142)</f>
        <v>0</v>
      </c>
      <c r="G139" s="25">
        <f t="shared" ref="G139:L139" si="88">SUM(G141:G142)</f>
        <v>159652.59999999998</v>
      </c>
      <c r="H139" s="25">
        <f t="shared" si="88"/>
        <v>159652.59999999998</v>
      </c>
      <c r="I139" s="25">
        <f t="shared" si="88"/>
        <v>0</v>
      </c>
      <c r="J139" s="25">
        <f t="shared" si="88"/>
        <v>159770.20000000001</v>
      </c>
      <c r="K139" s="25">
        <f t="shared" si="88"/>
        <v>159770.20000000001</v>
      </c>
      <c r="L139" s="25">
        <f t="shared" si="88"/>
        <v>0</v>
      </c>
      <c r="M139" s="189">
        <f t="shared" si="81"/>
        <v>117.60000000003492</v>
      </c>
      <c r="N139" s="189">
        <f t="shared" si="82"/>
        <v>117.60000000003492</v>
      </c>
      <c r="O139" s="189">
        <f t="shared" si="83"/>
        <v>0</v>
      </c>
      <c r="P139" s="25">
        <f t="shared" ref="P139:U139" si="89">SUM(P141:P142)</f>
        <v>175791.53100000005</v>
      </c>
      <c r="Q139" s="25">
        <f t="shared" si="89"/>
        <v>175791.53100000005</v>
      </c>
      <c r="R139" s="25">
        <f t="shared" si="89"/>
        <v>0</v>
      </c>
      <c r="S139" s="25">
        <f t="shared" si="89"/>
        <v>192536.4</v>
      </c>
      <c r="T139" s="25">
        <f t="shared" si="89"/>
        <v>192536.4</v>
      </c>
      <c r="U139" s="25">
        <f t="shared" si="89"/>
        <v>0</v>
      </c>
      <c r="V139" s="190"/>
      <c r="W139" s="191"/>
    </row>
    <row r="140" spans="1:23">
      <c r="A140" s="2"/>
      <c r="B140" s="1" t="s">
        <v>644</v>
      </c>
      <c r="C140" s="2"/>
      <c r="D140" s="21"/>
      <c r="E140" s="21"/>
      <c r="F140" s="22"/>
      <c r="G140" s="21"/>
      <c r="H140" s="21"/>
      <c r="I140" s="22"/>
      <c r="J140" s="21"/>
      <c r="K140" s="21"/>
      <c r="L140" s="22"/>
      <c r="M140" s="189"/>
      <c r="N140" s="189"/>
      <c r="O140" s="189"/>
      <c r="P140" s="21"/>
      <c r="Q140" s="21"/>
      <c r="R140" s="22"/>
      <c r="S140" s="21"/>
      <c r="T140" s="21"/>
      <c r="U140" s="22"/>
      <c r="V140" s="190"/>
      <c r="W140" s="191"/>
    </row>
    <row r="141" spans="1:23" ht="31.5">
      <c r="A141" s="2">
        <v>4711</v>
      </c>
      <c r="B141" s="1" t="s">
        <v>656</v>
      </c>
      <c r="C141" s="2" t="s">
        <v>657</v>
      </c>
      <c r="D141" s="19">
        <f>SUM(E141,F141)</f>
        <v>0</v>
      </c>
      <c r="E141" s="19"/>
      <c r="F141" s="20"/>
      <c r="G141" s="19">
        <f>SUM(H141,I141)</f>
        <v>0</v>
      </c>
      <c r="H141" s="19"/>
      <c r="I141" s="20"/>
      <c r="J141" s="19">
        <f>SUM(K141,L141)</f>
        <v>0</v>
      </c>
      <c r="K141" s="19"/>
      <c r="L141" s="20"/>
      <c r="M141" s="189">
        <f t="shared" si="81"/>
        <v>0</v>
      </c>
      <c r="N141" s="189">
        <f t="shared" si="82"/>
        <v>0</v>
      </c>
      <c r="O141" s="189">
        <f t="shared" si="83"/>
        <v>0</v>
      </c>
      <c r="P141" s="19">
        <f>SUM(Q141,R141)</f>
        <v>0</v>
      </c>
      <c r="Q141" s="19"/>
      <c r="R141" s="20"/>
      <c r="S141" s="19">
        <f>SUM(T141,U141)</f>
        <v>0</v>
      </c>
      <c r="T141" s="19"/>
      <c r="U141" s="20"/>
      <c r="V141" s="190"/>
      <c r="W141" s="191"/>
    </row>
    <row r="142" spans="1:23" ht="21">
      <c r="A142" s="2">
        <v>4712</v>
      </c>
      <c r="B142" s="1" t="s">
        <v>658</v>
      </c>
      <c r="C142" s="2" t="s">
        <v>283</v>
      </c>
      <c r="D142" s="19">
        <f>SUM(E142,F142)</f>
        <v>144663.88699999999</v>
      </c>
      <c r="E142" s="19">
        <f>+'8'!H85+'8'!H344+'8'!H353+'8'!H357+'8'!H360+'8'!H377+'8'!H383+'8'!H427+'8'!H467</f>
        <v>144663.88699999999</v>
      </c>
      <c r="F142" s="20"/>
      <c r="G142" s="19">
        <f>SUM(H142,I142)</f>
        <v>159652.59999999998</v>
      </c>
      <c r="H142" s="19">
        <f>+'8'!K85+'8'!K344+'8'!K353+'8'!K357+'8'!K360+'8'!K377+'8'!K383+'8'!K427+'8'!K467</f>
        <v>159652.59999999998</v>
      </c>
      <c r="I142" s="20"/>
      <c r="J142" s="19">
        <f>SUM(K142,L142)</f>
        <v>159770.20000000001</v>
      </c>
      <c r="K142" s="19">
        <f>+'8'!N85+'8'!N344+'8'!N353+'8'!N357+'8'!N360+'8'!N377+'8'!N383+'8'!N427+'8'!N467</f>
        <v>159770.20000000001</v>
      </c>
      <c r="L142" s="20"/>
      <c r="M142" s="189">
        <f t="shared" si="81"/>
        <v>117.60000000003492</v>
      </c>
      <c r="N142" s="189">
        <f t="shared" si="82"/>
        <v>117.60000000003492</v>
      </c>
      <c r="O142" s="189">
        <f t="shared" si="83"/>
        <v>0</v>
      </c>
      <c r="P142" s="19">
        <f>SUM(Q142,R142)</f>
        <v>175791.53100000005</v>
      </c>
      <c r="Q142" s="19">
        <f>+'8'!T85+'8'!T344+'8'!T353+'8'!T357+'8'!T360+'8'!T377+'8'!T383+'8'!T427+'8'!T467</f>
        <v>175791.53100000005</v>
      </c>
      <c r="R142" s="20"/>
      <c r="S142" s="19">
        <f>SUM(T142,U142)</f>
        <v>192536.4</v>
      </c>
      <c r="T142" s="19">
        <f>+'8'!W85+'8'!W344+'8'!W353+'8'!W357+'8'!W360+'8'!W377+'8'!W383+'8'!W427+'8'!W467</f>
        <v>192536.4</v>
      </c>
      <c r="U142" s="20"/>
      <c r="V142" s="190"/>
      <c r="W142" s="191"/>
    </row>
    <row r="143" spans="1:23" ht="42">
      <c r="A143" s="23">
        <v>4720</v>
      </c>
      <c r="B143" s="24" t="s">
        <v>659</v>
      </c>
      <c r="C143" s="23" t="s">
        <v>247</v>
      </c>
      <c r="D143" s="25">
        <f t="shared" ref="D143:L143" si="90">SUM(D145:D148)</f>
        <v>19004.982</v>
      </c>
      <c r="E143" s="25">
        <f t="shared" si="90"/>
        <v>19004.982</v>
      </c>
      <c r="F143" s="25">
        <f t="shared" si="90"/>
        <v>0</v>
      </c>
      <c r="G143" s="25">
        <f t="shared" si="90"/>
        <v>22750.3</v>
      </c>
      <c r="H143" s="25">
        <f t="shared" si="90"/>
        <v>22750.3</v>
      </c>
      <c r="I143" s="25">
        <f t="shared" si="90"/>
        <v>0</v>
      </c>
      <c r="J143" s="25">
        <f t="shared" si="90"/>
        <v>22750.3</v>
      </c>
      <c r="K143" s="25">
        <f t="shared" si="90"/>
        <v>22750.3</v>
      </c>
      <c r="L143" s="25">
        <f t="shared" si="90"/>
        <v>0</v>
      </c>
      <c r="M143" s="189">
        <f t="shared" si="81"/>
        <v>0</v>
      </c>
      <c r="N143" s="189">
        <f t="shared" si="82"/>
        <v>0</v>
      </c>
      <c r="O143" s="189">
        <f t="shared" si="83"/>
        <v>0</v>
      </c>
      <c r="P143" s="25">
        <f t="shared" ref="P143:U143" si="91">SUM(P145:P148)</f>
        <v>24750.3</v>
      </c>
      <c r="Q143" s="25">
        <f t="shared" si="91"/>
        <v>24750.3</v>
      </c>
      <c r="R143" s="25">
        <f t="shared" si="91"/>
        <v>0</v>
      </c>
      <c r="S143" s="25">
        <f t="shared" si="91"/>
        <v>25750.3</v>
      </c>
      <c r="T143" s="25">
        <f t="shared" si="91"/>
        <v>25750.3</v>
      </c>
      <c r="U143" s="25">
        <f t="shared" si="91"/>
        <v>0</v>
      </c>
      <c r="V143" s="190"/>
      <c r="W143" s="191"/>
    </row>
    <row r="144" spans="1:23">
      <c r="A144" s="2"/>
      <c r="B144" s="1" t="s">
        <v>644</v>
      </c>
      <c r="C144" s="2"/>
      <c r="D144" s="21"/>
      <c r="E144" s="21"/>
      <c r="F144" s="22"/>
      <c r="G144" s="21"/>
      <c r="H144" s="21"/>
      <c r="I144" s="22"/>
      <c r="J144" s="21"/>
      <c r="K144" s="21"/>
      <c r="L144" s="22"/>
      <c r="M144" s="189"/>
      <c r="N144" s="189"/>
      <c r="O144" s="189"/>
      <c r="P144" s="21"/>
      <c r="Q144" s="21"/>
      <c r="R144" s="22"/>
      <c r="S144" s="21"/>
      <c r="T144" s="21"/>
      <c r="U144" s="22"/>
      <c r="V144" s="190"/>
      <c r="W144" s="191"/>
    </row>
    <row r="145" spans="1:23">
      <c r="A145" s="2">
        <v>4721</v>
      </c>
      <c r="B145" s="1" t="s">
        <v>660</v>
      </c>
      <c r="C145" s="2" t="s">
        <v>661</v>
      </c>
      <c r="D145" s="19">
        <f>SUM(E145,F145)</f>
        <v>0</v>
      </c>
      <c r="E145" s="19"/>
      <c r="F145" s="20"/>
      <c r="G145" s="19">
        <f>SUM(H145,I145)</f>
        <v>0</v>
      </c>
      <c r="H145" s="19"/>
      <c r="I145" s="20"/>
      <c r="J145" s="19">
        <f>SUM(K145,L145)</f>
        <v>0</v>
      </c>
      <c r="K145" s="19"/>
      <c r="L145" s="20"/>
      <c r="M145" s="189">
        <f t="shared" si="81"/>
        <v>0</v>
      </c>
      <c r="N145" s="189">
        <f t="shared" si="82"/>
        <v>0</v>
      </c>
      <c r="O145" s="189">
        <f t="shared" si="83"/>
        <v>0</v>
      </c>
      <c r="P145" s="19">
        <f>SUM(Q145,R145)</f>
        <v>0</v>
      </c>
      <c r="Q145" s="19"/>
      <c r="R145" s="20"/>
      <c r="S145" s="19">
        <f>SUM(T145,U145)</f>
        <v>0</v>
      </c>
      <c r="T145" s="19"/>
      <c r="U145" s="20"/>
      <c r="V145" s="190"/>
      <c r="W145" s="191"/>
    </row>
    <row r="146" spans="1:23">
      <c r="A146" s="2">
        <v>4722</v>
      </c>
      <c r="B146" s="1" t="s">
        <v>662</v>
      </c>
      <c r="C146" s="2" t="s">
        <v>663</v>
      </c>
      <c r="D146" s="19">
        <f>SUM(E146,F146)</f>
        <v>0</v>
      </c>
      <c r="E146" s="19">
        <f>+'8'!H39</f>
        <v>0</v>
      </c>
      <c r="F146" s="20"/>
      <c r="G146" s="19">
        <f>SUM(H146,I146)</f>
        <v>0</v>
      </c>
      <c r="H146" s="19">
        <f>+'8'!K39</f>
        <v>0</v>
      </c>
      <c r="I146" s="20"/>
      <c r="J146" s="19">
        <f>SUM(K146,L146)</f>
        <v>0</v>
      </c>
      <c r="K146" s="19">
        <f>+'8'!N39</f>
        <v>0</v>
      </c>
      <c r="L146" s="20"/>
      <c r="M146" s="189">
        <f t="shared" si="81"/>
        <v>0</v>
      </c>
      <c r="N146" s="189">
        <f t="shared" si="82"/>
        <v>0</v>
      </c>
      <c r="O146" s="189">
        <f t="shared" si="83"/>
        <v>0</v>
      </c>
      <c r="P146" s="19">
        <f>SUM(Q146,R146)</f>
        <v>0</v>
      </c>
      <c r="Q146" s="19">
        <f>+'8'!T39</f>
        <v>0</v>
      </c>
      <c r="R146" s="20"/>
      <c r="S146" s="19">
        <f>SUM(T146,U146)</f>
        <v>0</v>
      </c>
      <c r="T146" s="19">
        <f>+'8'!W39</f>
        <v>0</v>
      </c>
      <c r="U146" s="20"/>
      <c r="V146" s="190"/>
      <c r="W146" s="191"/>
    </row>
    <row r="147" spans="1:23">
      <c r="A147" s="2">
        <v>4723</v>
      </c>
      <c r="B147" s="1" t="s">
        <v>664</v>
      </c>
      <c r="C147" s="2" t="s">
        <v>284</v>
      </c>
      <c r="D147" s="19">
        <f>SUM(E147,F147)</f>
        <v>19004.982</v>
      </c>
      <c r="E147" s="19">
        <f>+'8'!H40+'8'!H86+'8'!H234+'8'!H274</f>
        <v>19004.982</v>
      </c>
      <c r="F147" s="20"/>
      <c r="G147" s="19">
        <f>SUM(H147,I147)</f>
        <v>22750.3</v>
      </c>
      <c r="H147" s="19">
        <f>+'8'!K40+'8'!K86+'8'!K234+'8'!K274</f>
        <v>22750.3</v>
      </c>
      <c r="I147" s="20"/>
      <c r="J147" s="19">
        <f>SUM(K147,L147)</f>
        <v>22750.3</v>
      </c>
      <c r="K147" s="19">
        <f>+'8'!N40+'8'!N86+'8'!N234+'8'!N274</f>
        <v>22750.3</v>
      </c>
      <c r="L147" s="20"/>
      <c r="M147" s="189">
        <f t="shared" si="81"/>
        <v>0</v>
      </c>
      <c r="N147" s="189">
        <f t="shared" si="82"/>
        <v>0</v>
      </c>
      <c r="O147" s="189">
        <f t="shared" si="83"/>
        <v>0</v>
      </c>
      <c r="P147" s="19">
        <f>SUM(Q147,R147)</f>
        <v>24750.3</v>
      </c>
      <c r="Q147" s="19">
        <f>+'8'!T40+'8'!T86+'8'!T234+'8'!T274</f>
        <v>24750.3</v>
      </c>
      <c r="R147" s="20"/>
      <c r="S147" s="19">
        <f>SUM(T147,U147)</f>
        <v>25750.3</v>
      </c>
      <c r="T147" s="19">
        <f>+'8'!W40+'8'!W86+'8'!W234+'8'!W274</f>
        <v>25750.3</v>
      </c>
      <c r="U147" s="20"/>
      <c r="V147" s="190"/>
      <c r="W147" s="191"/>
    </row>
    <row r="148" spans="1:23" ht="21">
      <c r="A148" s="2">
        <v>4724</v>
      </c>
      <c r="B148" s="1" t="s">
        <v>665</v>
      </c>
      <c r="C148" s="2" t="s">
        <v>666</v>
      </c>
      <c r="D148" s="19">
        <f>SUM(E148,F148)</f>
        <v>0</v>
      </c>
      <c r="E148" s="19"/>
      <c r="F148" s="20"/>
      <c r="G148" s="19">
        <f>SUM(H148,I148)</f>
        <v>0</v>
      </c>
      <c r="H148" s="19"/>
      <c r="I148" s="20"/>
      <c r="J148" s="19">
        <f>SUM(K148,L148)</f>
        <v>0</v>
      </c>
      <c r="K148" s="19"/>
      <c r="L148" s="20"/>
      <c r="M148" s="189">
        <f t="shared" si="81"/>
        <v>0</v>
      </c>
      <c r="N148" s="189">
        <f t="shared" si="82"/>
        <v>0</v>
      </c>
      <c r="O148" s="189">
        <f t="shared" si="83"/>
        <v>0</v>
      </c>
      <c r="P148" s="19">
        <f>SUM(Q148,R148)</f>
        <v>0</v>
      </c>
      <c r="Q148" s="19"/>
      <c r="R148" s="20"/>
      <c r="S148" s="19">
        <f>SUM(T148,U148)</f>
        <v>0</v>
      </c>
      <c r="T148" s="19"/>
      <c r="U148" s="20"/>
      <c r="V148" s="190"/>
      <c r="W148" s="191"/>
    </row>
    <row r="149" spans="1:23" ht="21">
      <c r="A149" s="23">
        <v>4730</v>
      </c>
      <c r="B149" s="24" t="s">
        <v>667</v>
      </c>
      <c r="C149" s="23" t="s">
        <v>247</v>
      </c>
      <c r="D149" s="25">
        <f>SUM(D151)</f>
        <v>0</v>
      </c>
      <c r="E149" s="25">
        <f>SUM(E151)</f>
        <v>0</v>
      </c>
      <c r="F149" s="25">
        <f>SUM(F151)</f>
        <v>0</v>
      </c>
      <c r="G149" s="25">
        <f t="shared" ref="G149:L149" si="92">SUM(G151)</f>
        <v>0</v>
      </c>
      <c r="H149" s="25">
        <f t="shared" si="92"/>
        <v>0</v>
      </c>
      <c r="I149" s="25">
        <f t="shared" si="92"/>
        <v>0</v>
      </c>
      <c r="J149" s="25">
        <f t="shared" si="92"/>
        <v>0</v>
      </c>
      <c r="K149" s="25">
        <f t="shared" si="92"/>
        <v>0</v>
      </c>
      <c r="L149" s="25">
        <f t="shared" si="92"/>
        <v>0</v>
      </c>
      <c r="M149" s="189">
        <f t="shared" si="81"/>
        <v>0</v>
      </c>
      <c r="N149" s="189">
        <f t="shared" si="82"/>
        <v>0</v>
      </c>
      <c r="O149" s="189">
        <f t="shared" si="83"/>
        <v>0</v>
      </c>
      <c r="P149" s="25">
        <f t="shared" ref="P149:U149" si="93">SUM(P151)</f>
        <v>0</v>
      </c>
      <c r="Q149" s="25">
        <f t="shared" si="93"/>
        <v>0</v>
      </c>
      <c r="R149" s="25">
        <f t="shared" si="93"/>
        <v>0</v>
      </c>
      <c r="S149" s="25">
        <f t="shared" si="93"/>
        <v>0</v>
      </c>
      <c r="T149" s="25">
        <f t="shared" si="93"/>
        <v>0</v>
      </c>
      <c r="U149" s="25">
        <f t="shared" si="93"/>
        <v>0</v>
      </c>
      <c r="V149" s="190"/>
      <c r="W149" s="191"/>
    </row>
    <row r="150" spans="1:23">
      <c r="A150" s="2"/>
      <c r="B150" s="1" t="s">
        <v>346</v>
      </c>
      <c r="C150" s="2"/>
      <c r="D150" s="21"/>
      <c r="E150" s="21"/>
      <c r="F150" s="22"/>
      <c r="G150" s="21"/>
      <c r="H150" s="21"/>
      <c r="I150" s="22"/>
      <c r="J150" s="21"/>
      <c r="K150" s="21"/>
      <c r="L150" s="22"/>
      <c r="M150" s="189"/>
      <c r="N150" s="189"/>
      <c r="O150" s="189"/>
      <c r="P150" s="21"/>
      <c r="Q150" s="21"/>
      <c r="R150" s="22"/>
      <c r="S150" s="21"/>
      <c r="T150" s="21"/>
      <c r="U150" s="22"/>
      <c r="V150" s="190"/>
      <c r="W150" s="191"/>
    </row>
    <row r="151" spans="1:23">
      <c r="A151" s="2">
        <v>4731</v>
      </c>
      <c r="B151" s="1" t="s">
        <v>668</v>
      </c>
      <c r="C151" s="2" t="s">
        <v>669</v>
      </c>
      <c r="D151" s="19">
        <f>SUM(E151,F151)</f>
        <v>0</v>
      </c>
      <c r="E151" s="19"/>
      <c r="F151" s="20"/>
      <c r="G151" s="19">
        <f>SUM(H151,I151)</f>
        <v>0</v>
      </c>
      <c r="H151" s="19"/>
      <c r="I151" s="20"/>
      <c r="J151" s="19">
        <f>SUM(K151,L151)</f>
        <v>0</v>
      </c>
      <c r="K151" s="19"/>
      <c r="L151" s="20"/>
      <c r="M151" s="189">
        <f t="shared" si="81"/>
        <v>0</v>
      </c>
      <c r="N151" s="189">
        <f t="shared" si="82"/>
        <v>0</v>
      </c>
      <c r="O151" s="189">
        <f t="shared" si="83"/>
        <v>0</v>
      </c>
      <c r="P151" s="19">
        <f>SUM(Q151,R151)</f>
        <v>0</v>
      </c>
      <c r="Q151" s="19"/>
      <c r="R151" s="20"/>
      <c r="S151" s="19">
        <f>SUM(T151,U151)</f>
        <v>0</v>
      </c>
      <c r="T151" s="19"/>
      <c r="U151" s="20"/>
      <c r="V151" s="190"/>
      <c r="W151" s="191"/>
    </row>
    <row r="152" spans="1:23" ht="42">
      <c r="A152" s="23">
        <v>4740</v>
      </c>
      <c r="B152" s="24" t="s">
        <v>670</v>
      </c>
      <c r="C152" s="23" t="s">
        <v>247</v>
      </c>
      <c r="D152" s="25">
        <f>SUM(D154:D155)</f>
        <v>0</v>
      </c>
      <c r="E152" s="25">
        <f>SUM(E154:E155)</f>
        <v>0</v>
      </c>
      <c r="F152" s="25">
        <f>SUM(F154:F155)</f>
        <v>0</v>
      </c>
      <c r="G152" s="25">
        <f t="shared" ref="G152:L152" si="94">SUM(G154:G155)</f>
        <v>0</v>
      </c>
      <c r="H152" s="25">
        <f t="shared" si="94"/>
        <v>0</v>
      </c>
      <c r="I152" s="25">
        <f t="shared" si="94"/>
        <v>0</v>
      </c>
      <c r="J152" s="25">
        <f t="shared" si="94"/>
        <v>0</v>
      </c>
      <c r="K152" s="25">
        <f t="shared" si="94"/>
        <v>0</v>
      </c>
      <c r="L152" s="25">
        <f t="shared" si="94"/>
        <v>0</v>
      </c>
      <c r="M152" s="189">
        <f t="shared" si="81"/>
        <v>0</v>
      </c>
      <c r="N152" s="189">
        <f t="shared" si="82"/>
        <v>0</v>
      </c>
      <c r="O152" s="189">
        <f t="shared" si="83"/>
        <v>0</v>
      </c>
      <c r="P152" s="25">
        <f t="shared" ref="P152:U152" si="95">SUM(P154:P155)</f>
        <v>0</v>
      </c>
      <c r="Q152" s="25">
        <f t="shared" si="95"/>
        <v>0</v>
      </c>
      <c r="R152" s="25">
        <f t="shared" si="95"/>
        <v>0</v>
      </c>
      <c r="S152" s="25">
        <f t="shared" si="95"/>
        <v>0</v>
      </c>
      <c r="T152" s="25">
        <f t="shared" si="95"/>
        <v>0</v>
      </c>
      <c r="U152" s="25">
        <f t="shared" si="95"/>
        <v>0</v>
      </c>
      <c r="V152" s="190"/>
      <c r="W152" s="191"/>
    </row>
    <row r="153" spans="1:23">
      <c r="A153" s="2"/>
      <c r="B153" s="1" t="s">
        <v>346</v>
      </c>
      <c r="C153" s="2"/>
      <c r="D153" s="21"/>
      <c r="E153" s="21"/>
      <c r="F153" s="22"/>
      <c r="G153" s="21"/>
      <c r="H153" s="21"/>
      <c r="I153" s="22"/>
      <c r="J153" s="21"/>
      <c r="K153" s="21"/>
      <c r="L153" s="22"/>
      <c r="M153" s="189"/>
      <c r="N153" s="189"/>
      <c r="O153" s="189"/>
      <c r="P153" s="21"/>
      <c r="Q153" s="21"/>
      <c r="R153" s="22"/>
      <c r="S153" s="21"/>
      <c r="T153" s="21"/>
      <c r="U153" s="22"/>
      <c r="V153" s="190"/>
      <c r="W153" s="191"/>
    </row>
    <row r="154" spans="1:23" ht="21">
      <c r="A154" s="2">
        <v>4741</v>
      </c>
      <c r="B154" s="1" t="s">
        <v>671</v>
      </c>
      <c r="C154" s="2" t="s">
        <v>672</v>
      </c>
      <c r="D154" s="19">
        <f>SUM(E154,F154)</f>
        <v>0</v>
      </c>
      <c r="E154" s="19"/>
      <c r="F154" s="20"/>
      <c r="G154" s="19">
        <f>SUM(H154,I154)</f>
        <v>0</v>
      </c>
      <c r="H154" s="19"/>
      <c r="I154" s="20"/>
      <c r="J154" s="19">
        <f>SUM(K154,L154)</f>
        <v>0</v>
      </c>
      <c r="K154" s="19"/>
      <c r="L154" s="20"/>
      <c r="M154" s="189">
        <f t="shared" si="81"/>
        <v>0</v>
      </c>
      <c r="N154" s="189">
        <f t="shared" si="82"/>
        <v>0</v>
      </c>
      <c r="O154" s="189">
        <f t="shared" si="83"/>
        <v>0</v>
      </c>
      <c r="P154" s="19">
        <f>SUM(Q154,R154)</f>
        <v>0</v>
      </c>
      <c r="Q154" s="19"/>
      <c r="R154" s="20"/>
      <c r="S154" s="19">
        <f>SUM(T154,U154)</f>
        <v>0</v>
      </c>
      <c r="T154" s="19"/>
      <c r="U154" s="20"/>
      <c r="V154" s="190"/>
      <c r="W154" s="191"/>
    </row>
    <row r="155" spans="1:23" ht="21">
      <c r="A155" s="2">
        <v>4742</v>
      </c>
      <c r="B155" s="1" t="s">
        <v>673</v>
      </c>
      <c r="C155" s="2" t="s">
        <v>674</v>
      </c>
      <c r="D155" s="19">
        <f>SUM(E155,F155)</f>
        <v>0</v>
      </c>
      <c r="E155" s="19"/>
      <c r="F155" s="20"/>
      <c r="G155" s="19">
        <f>SUM(H155,I155)</f>
        <v>0</v>
      </c>
      <c r="H155" s="19"/>
      <c r="I155" s="20"/>
      <c r="J155" s="19">
        <f>SUM(K155,L155)</f>
        <v>0</v>
      </c>
      <c r="K155" s="19"/>
      <c r="L155" s="20"/>
      <c r="M155" s="189">
        <f t="shared" si="81"/>
        <v>0</v>
      </c>
      <c r="N155" s="189">
        <f t="shared" si="82"/>
        <v>0</v>
      </c>
      <c r="O155" s="189">
        <f t="shared" si="83"/>
        <v>0</v>
      </c>
      <c r="P155" s="19">
        <f>SUM(Q155,R155)</f>
        <v>0</v>
      </c>
      <c r="Q155" s="19"/>
      <c r="R155" s="20"/>
      <c r="S155" s="19">
        <f>SUM(T155,U155)</f>
        <v>0</v>
      </c>
      <c r="T155" s="19"/>
      <c r="U155" s="20"/>
      <c r="V155" s="190"/>
      <c r="W155" s="191"/>
    </row>
    <row r="156" spans="1:23" ht="42">
      <c r="A156" s="23">
        <v>4750</v>
      </c>
      <c r="B156" s="24" t="s">
        <v>675</v>
      </c>
      <c r="C156" s="23" t="s">
        <v>247</v>
      </c>
      <c r="D156" s="25">
        <f>SUM(D158)</f>
        <v>0</v>
      </c>
      <c r="E156" s="25">
        <f>SUM(E158)</f>
        <v>0</v>
      </c>
      <c r="F156" s="25">
        <f>SUM(F158)</f>
        <v>0</v>
      </c>
      <c r="G156" s="25">
        <f t="shared" ref="G156:L156" si="96">SUM(G158)</f>
        <v>0</v>
      </c>
      <c r="H156" s="25">
        <f t="shared" si="96"/>
        <v>0</v>
      </c>
      <c r="I156" s="25">
        <f t="shared" si="96"/>
        <v>0</v>
      </c>
      <c r="J156" s="25">
        <f t="shared" si="96"/>
        <v>0</v>
      </c>
      <c r="K156" s="25">
        <f t="shared" si="96"/>
        <v>0</v>
      </c>
      <c r="L156" s="25">
        <f t="shared" si="96"/>
        <v>0</v>
      </c>
      <c r="M156" s="189">
        <f t="shared" si="81"/>
        <v>0</v>
      </c>
      <c r="N156" s="189">
        <f t="shared" si="82"/>
        <v>0</v>
      </c>
      <c r="O156" s="189">
        <f t="shared" si="83"/>
        <v>0</v>
      </c>
      <c r="P156" s="25">
        <f t="shared" ref="P156:U156" si="97">SUM(P158)</f>
        <v>0</v>
      </c>
      <c r="Q156" s="25">
        <f t="shared" si="97"/>
        <v>0</v>
      </c>
      <c r="R156" s="25">
        <f t="shared" si="97"/>
        <v>0</v>
      </c>
      <c r="S156" s="25">
        <f t="shared" si="97"/>
        <v>0</v>
      </c>
      <c r="T156" s="25">
        <f t="shared" si="97"/>
        <v>0</v>
      </c>
      <c r="U156" s="25">
        <f t="shared" si="97"/>
        <v>0</v>
      </c>
      <c r="V156" s="190"/>
      <c r="W156" s="191"/>
    </row>
    <row r="157" spans="1:23">
      <c r="A157" s="2"/>
      <c r="B157" s="1" t="s">
        <v>346</v>
      </c>
      <c r="C157" s="2"/>
      <c r="D157" s="21"/>
      <c r="E157" s="21"/>
      <c r="F157" s="22"/>
      <c r="G157" s="21"/>
      <c r="H157" s="21"/>
      <c r="I157" s="22"/>
      <c r="J157" s="21"/>
      <c r="K157" s="21"/>
      <c r="L157" s="22"/>
      <c r="M157" s="189"/>
      <c r="N157" s="189"/>
      <c r="O157" s="189"/>
      <c r="P157" s="21"/>
      <c r="Q157" s="21"/>
      <c r="R157" s="22"/>
      <c r="S157" s="21"/>
      <c r="T157" s="21"/>
      <c r="U157" s="22"/>
      <c r="V157" s="190"/>
      <c r="W157" s="191"/>
    </row>
    <row r="158" spans="1:23" ht="21">
      <c r="A158" s="2">
        <v>4751</v>
      </c>
      <c r="B158" s="1" t="s">
        <v>676</v>
      </c>
      <c r="C158" s="2" t="s">
        <v>677</v>
      </c>
      <c r="D158" s="19">
        <f>SUM(E158,F158)</f>
        <v>0</v>
      </c>
      <c r="E158" s="19"/>
      <c r="F158" s="20"/>
      <c r="G158" s="19">
        <f>SUM(H158,I158)</f>
        <v>0</v>
      </c>
      <c r="H158" s="19"/>
      <c r="I158" s="20"/>
      <c r="J158" s="19">
        <f>SUM(K158,L158)</f>
        <v>0</v>
      </c>
      <c r="K158" s="19"/>
      <c r="L158" s="20"/>
      <c r="M158" s="189">
        <f t="shared" si="81"/>
        <v>0</v>
      </c>
      <c r="N158" s="189">
        <f t="shared" si="82"/>
        <v>0</v>
      </c>
      <c r="O158" s="189">
        <f t="shared" si="83"/>
        <v>0</v>
      </c>
      <c r="P158" s="19">
        <f>SUM(Q158,R158)</f>
        <v>0</v>
      </c>
      <c r="Q158" s="19"/>
      <c r="R158" s="20"/>
      <c r="S158" s="19">
        <f>SUM(T158,U158)</f>
        <v>0</v>
      </c>
      <c r="T158" s="19"/>
      <c r="U158" s="20"/>
      <c r="V158" s="190"/>
      <c r="W158" s="191"/>
    </row>
    <row r="159" spans="1:23">
      <c r="A159" s="23">
        <v>4760</v>
      </c>
      <c r="B159" s="24" t="s">
        <v>678</v>
      </c>
      <c r="C159" s="23" t="s">
        <v>247</v>
      </c>
      <c r="D159" s="25">
        <f>SUM(D161)</f>
        <v>62657.53</v>
      </c>
      <c r="E159" s="25">
        <f>SUM(E161)</f>
        <v>62657.53</v>
      </c>
      <c r="F159" s="25">
        <f>SUM(F161)</f>
        <v>0</v>
      </c>
      <c r="G159" s="25">
        <f t="shared" ref="G159:L159" si="98">SUM(G161)</f>
        <v>85734.6</v>
      </c>
      <c r="H159" s="25">
        <f t="shared" si="98"/>
        <v>85734.6</v>
      </c>
      <c r="I159" s="25">
        <f t="shared" si="98"/>
        <v>0</v>
      </c>
      <c r="J159" s="25">
        <f t="shared" si="98"/>
        <v>41734.6</v>
      </c>
      <c r="K159" s="25">
        <f t="shared" si="98"/>
        <v>41734.6</v>
      </c>
      <c r="L159" s="25">
        <f t="shared" si="98"/>
        <v>0</v>
      </c>
      <c r="M159" s="189">
        <f t="shared" si="81"/>
        <v>-44000.000000000007</v>
      </c>
      <c r="N159" s="189">
        <f t="shared" si="82"/>
        <v>-44000.000000000007</v>
      </c>
      <c r="O159" s="189">
        <f t="shared" si="83"/>
        <v>0</v>
      </c>
      <c r="P159" s="25">
        <f t="shared" ref="P159:U159" si="99">SUM(P161)</f>
        <v>41734.6</v>
      </c>
      <c r="Q159" s="25">
        <f t="shared" si="99"/>
        <v>41734.6</v>
      </c>
      <c r="R159" s="25">
        <f t="shared" si="99"/>
        <v>0</v>
      </c>
      <c r="S159" s="25">
        <f t="shared" si="99"/>
        <v>41734.6</v>
      </c>
      <c r="T159" s="25">
        <f t="shared" si="99"/>
        <v>41734.6</v>
      </c>
      <c r="U159" s="25">
        <f t="shared" si="99"/>
        <v>0</v>
      </c>
      <c r="V159" s="190"/>
      <c r="W159" s="191"/>
    </row>
    <row r="160" spans="1:23">
      <c r="A160" s="2"/>
      <c r="B160" s="1" t="s">
        <v>346</v>
      </c>
      <c r="C160" s="2"/>
      <c r="D160" s="21"/>
      <c r="E160" s="21"/>
      <c r="F160" s="22"/>
      <c r="G160" s="21"/>
      <c r="H160" s="21"/>
      <c r="I160" s="22"/>
      <c r="J160" s="21"/>
      <c r="K160" s="21"/>
      <c r="L160" s="22"/>
      <c r="M160" s="189"/>
      <c r="N160" s="189"/>
      <c r="O160" s="189"/>
      <c r="P160" s="21"/>
      <c r="Q160" s="21"/>
      <c r="R160" s="22"/>
      <c r="S160" s="21"/>
      <c r="T160" s="21"/>
      <c r="U160" s="22"/>
      <c r="V160" s="190"/>
      <c r="W160" s="191"/>
    </row>
    <row r="161" spans="1:23">
      <c r="A161" s="2">
        <v>4761</v>
      </c>
      <c r="B161" s="1" t="s">
        <v>679</v>
      </c>
      <c r="C161" s="2" t="s">
        <v>285</v>
      </c>
      <c r="D161" s="19">
        <f>SUM(E161,F161)</f>
        <v>62657.53</v>
      </c>
      <c r="E161" s="19">
        <f>+'8'!H87+'8'!H345+'8'!H391</f>
        <v>62657.53</v>
      </c>
      <c r="F161" s="20"/>
      <c r="G161" s="19">
        <f>SUM(H161,I161)</f>
        <v>85734.6</v>
      </c>
      <c r="H161" s="19">
        <f>+'8'!K87+'8'!K345+'8'!K391</f>
        <v>85734.6</v>
      </c>
      <c r="I161" s="20"/>
      <c r="J161" s="19">
        <f>SUM(K161,L161)</f>
        <v>41734.6</v>
      </c>
      <c r="K161" s="19">
        <f>+'8'!N87+'8'!N345+'8'!N391</f>
        <v>41734.6</v>
      </c>
      <c r="L161" s="20"/>
      <c r="M161" s="189">
        <f t="shared" si="81"/>
        <v>-44000.000000000007</v>
      </c>
      <c r="N161" s="189">
        <f t="shared" si="82"/>
        <v>-44000.000000000007</v>
      </c>
      <c r="O161" s="189">
        <f t="shared" si="83"/>
        <v>0</v>
      </c>
      <c r="P161" s="19">
        <f>SUM(Q161,R161)</f>
        <v>41734.6</v>
      </c>
      <c r="Q161" s="19">
        <f>+'8'!T87+'8'!T345+'8'!T391</f>
        <v>41734.6</v>
      </c>
      <c r="R161" s="20"/>
      <c r="S161" s="19">
        <f>SUM(T161,U161)</f>
        <v>41734.6</v>
      </c>
      <c r="T161" s="19">
        <f>+'8'!W87+'8'!W345+'8'!W391</f>
        <v>41734.6</v>
      </c>
      <c r="U161" s="20"/>
      <c r="V161" s="190"/>
      <c r="W161" s="191"/>
    </row>
    <row r="162" spans="1:23">
      <c r="A162" s="23">
        <v>4770</v>
      </c>
      <c r="B162" s="24" t="s">
        <v>680</v>
      </c>
      <c r="C162" s="23" t="s">
        <v>247</v>
      </c>
      <c r="D162" s="25">
        <f t="shared" ref="D162:L162" si="100">SUM(D164)</f>
        <v>0</v>
      </c>
      <c r="E162" s="26">
        <f t="shared" si="100"/>
        <v>300000</v>
      </c>
      <c r="F162" s="26">
        <f t="shared" si="100"/>
        <v>0</v>
      </c>
      <c r="G162" s="25">
        <f t="shared" si="100"/>
        <v>0</v>
      </c>
      <c r="H162" s="26">
        <f t="shared" si="100"/>
        <v>346884.7</v>
      </c>
      <c r="I162" s="26">
        <f t="shared" si="100"/>
        <v>346884.7</v>
      </c>
      <c r="J162" s="25">
        <f t="shared" si="100"/>
        <v>0</v>
      </c>
      <c r="K162" s="26">
        <f t="shared" si="100"/>
        <v>483758.6</v>
      </c>
      <c r="L162" s="26">
        <f t="shared" si="100"/>
        <v>483758.6</v>
      </c>
      <c r="M162" s="189">
        <f t="shared" si="81"/>
        <v>0</v>
      </c>
      <c r="N162" s="189">
        <f t="shared" si="82"/>
        <v>136873.89999999997</v>
      </c>
      <c r="O162" s="189">
        <f t="shared" si="83"/>
        <v>136873.89999999997</v>
      </c>
      <c r="P162" s="25">
        <f t="shared" ref="P162:U162" si="101">SUM(P164)</f>
        <v>0</v>
      </c>
      <c r="Q162" s="26">
        <f t="shared" si="101"/>
        <v>500395</v>
      </c>
      <c r="R162" s="26">
        <f t="shared" si="101"/>
        <v>500395</v>
      </c>
      <c r="S162" s="25">
        <f t="shared" si="101"/>
        <v>0</v>
      </c>
      <c r="T162" s="26">
        <f t="shared" si="101"/>
        <v>517041.2</v>
      </c>
      <c r="U162" s="26">
        <f t="shared" si="101"/>
        <v>517041.2</v>
      </c>
      <c r="V162" s="190"/>
      <c r="W162" s="191"/>
    </row>
    <row r="163" spans="1:23">
      <c r="A163" s="2"/>
      <c r="B163" s="1" t="s">
        <v>346</v>
      </c>
      <c r="C163" s="2"/>
      <c r="D163" s="21"/>
      <c r="E163" s="21"/>
      <c r="F163" s="22"/>
      <c r="G163" s="21"/>
      <c r="H163" s="21"/>
      <c r="I163" s="22"/>
      <c r="J163" s="21"/>
      <c r="K163" s="21"/>
      <c r="L163" s="22"/>
      <c r="M163" s="189"/>
      <c r="N163" s="189"/>
      <c r="O163" s="189"/>
      <c r="P163" s="21"/>
      <c r="Q163" s="21"/>
      <c r="R163" s="22"/>
      <c r="S163" s="21"/>
      <c r="T163" s="21"/>
      <c r="U163" s="22"/>
      <c r="V163" s="190"/>
      <c r="W163" s="191"/>
    </row>
    <row r="164" spans="1:23">
      <c r="A164" s="2">
        <v>4771</v>
      </c>
      <c r="B164" s="1" t="s">
        <v>681</v>
      </c>
      <c r="C164" s="2" t="s">
        <v>286</v>
      </c>
      <c r="D164" s="19"/>
      <c r="E164" s="19">
        <f>+'8'!H486</f>
        <v>300000</v>
      </c>
      <c r="F164" s="19">
        <f>+'8'!I486</f>
        <v>0</v>
      </c>
      <c r="G164" s="19"/>
      <c r="H164" s="19">
        <f>+'8'!K486</f>
        <v>346884.7</v>
      </c>
      <c r="I164" s="19">
        <f>+'8'!L486</f>
        <v>346884.7</v>
      </c>
      <c r="J164" s="19"/>
      <c r="K164" s="19">
        <f>+'8'!N486</f>
        <v>483758.6</v>
      </c>
      <c r="L164" s="19">
        <f>+'8'!O486</f>
        <v>483758.6</v>
      </c>
      <c r="M164" s="189">
        <f t="shared" si="81"/>
        <v>0</v>
      </c>
      <c r="N164" s="189">
        <f t="shared" si="82"/>
        <v>136873.89999999997</v>
      </c>
      <c r="O164" s="189">
        <f t="shared" si="83"/>
        <v>136873.89999999997</v>
      </c>
      <c r="P164" s="19"/>
      <c r="Q164" s="19">
        <f>+'8'!T486</f>
        <v>500395</v>
      </c>
      <c r="R164" s="19">
        <f>+'8'!U486</f>
        <v>500395</v>
      </c>
      <c r="S164" s="19"/>
      <c r="T164" s="19">
        <f>+'8'!W486</f>
        <v>517041.2</v>
      </c>
      <c r="U164" s="19">
        <f>+'8'!X486</f>
        <v>517041.2</v>
      </c>
      <c r="V164" s="190"/>
      <c r="W164" s="191"/>
    </row>
    <row r="165" spans="1:23" ht="21">
      <c r="A165" s="2">
        <v>4772</v>
      </c>
      <c r="B165" s="1" t="s">
        <v>682</v>
      </c>
      <c r="C165" s="2" t="s">
        <v>247</v>
      </c>
      <c r="D165" s="19">
        <f>SUM(E165,F165)</f>
        <v>0</v>
      </c>
      <c r="E165" s="19"/>
      <c r="F165" s="20"/>
      <c r="G165" s="19">
        <f>SUM(H165,I165)</f>
        <v>0</v>
      </c>
      <c r="H165" s="19"/>
      <c r="I165" s="20"/>
      <c r="J165" s="19">
        <f>SUM(K165,L165)</f>
        <v>0</v>
      </c>
      <c r="K165" s="19"/>
      <c r="L165" s="20"/>
      <c r="M165" s="189">
        <f t="shared" si="81"/>
        <v>0</v>
      </c>
      <c r="N165" s="189">
        <f t="shared" si="82"/>
        <v>0</v>
      </c>
      <c r="O165" s="189">
        <f t="shared" si="83"/>
        <v>0</v>
      </c>
      <c r="P165" s="19">
        <f>SUM(Q165,R165)</f>
        <v>0</v>
      </c>
      <c r="Q165" s="19"/>
      <c r="R165" s="20"/>
      <c r="S165" s="19">
        <f>SUM(T165,U165)</f>
        <v>0</v>
      </c>
      <c r="T165" s="19"/>
      <c r="U165" s="20"/>
      <c r="V165" s="190"/>
      <c r="W165" s="191"/>
    </row>
    <row r="166" spans="1:23" ht="21">
      <c r="A166" s="23">
        <v>5000</v>
      </c>
      <c r="B166" s="24" t="s">
        <v>683</v>
      </c>
      <c r="C166" s="23" t="s">
        <v>247</v>
      </c>
      <c r="D166" s="25">
        <f>SUM(D168,D186,D192,D195,D201)</f>
        <v>1852871.7963999999</v>
      </c>
      <c r="E166" s="26">
        <f>SUM(E168,E186,E192,E195,E201)</f>
        <v>0</v>
      </c>
      <c r="F166" s="26">
        <f>SUM(F168,F186,F192,F195,F201)</f>
        <v>1852871.7963999999</v>
      </c>
      <c r="G166" s="25">
        <f t="shared" ref="G166:L166" si="102">SUM(G168,G186,G192,G195,G201)</f>
        <v>4729068.3427999998</v>
      </c>
      <c r="H166" s="26">
        <f t="shared" si="102"/>
        <v>0</v>
      </c>
      <c r="I166" s="26">
        <f t="shared" si="102"/>
        <v>4729068.3427999998</v>
      </c>
      <c r="J166" s="25">
        <f t="shared" si="102"/>
        <v>1733982.456</v>
      </c>
      <c r="K166" s="26">
        <f t="shared" si="102"/>
        <v>0</v>
      </c>
      <c r="L166" s="26">
        <f t="shared" si="102"/>
        <v>1733982.456</v>
      </c>
      <c r="M166" s="189">
        <f t="shared" si="81"/>
        <v>-2995085.8867999995</v>
      </c>
      <c r="N166" s="189">
        <f t="shared" si="82"/>
        <v>0</v>
      </c>
      <c r="O166" s="189">
        <f t="shared" si="83"/>
        <v>-2995085.8867999995</v>
      </c>
      <c r="P166" s="25">
        <f t="shared" ref="P166:U166" si="103">SUM(P168,P186,P192,P195,P201)</f>
        <v>2122310.85</v>
      </c>
      <c r="Q166" s="26">
        <f t="shared" si="103"/>
        <v>0</v>
      </c>
      <c r="R166" s="26">
        <f t="shared" si="103"/>
        <v>2122310.85</v>
      </c>
      <c r="S166" s="25">
        <f t="shared" si="103"/>
        <v>2147041.2000000002</v>
      </c>
      <c r="T166" s="26">
        <f t="shared" si="103"/>
        <v>0</v>
      </c>
      <c r="U166" s="26">
        <f t="shared" si="103"/>
        <v>2147041.2000000002</v>
      </c>
      <c r="V166" s="190"/>
      <c r="W166" s="191"/>
    </row>
    <row r="167" spans="1:23">
      <c r="A167" s="2"/>
      <c r="B167" s="1" t="s">
        <v>531</v>
      </c>
      <c r="C167" s="2"/>
      <c r="D167" s="21"/>
      <c r="E167" s="21"/>
      <c r="F167" s="22"/>
      <c r="G167" s="21"/>
      <c r="H167" s="21"/>
      <c r="I167" s="22"/>
      <c r="J167" s="21"/>
      <c r="K167" s="21"/>
      <c r="L167" s="22"/>
      <c r="M167" s="189"/>
      <c r="N167" s="189"/>
      <c r="O167" s="189"/>
      <c r="P167" s="21"/>
      <c r="Q167" s="21"/>
      <c r="R167" s="22"/>
      <c r="S167" s="21"/>
      <c r="T167" s="21"/>
      <c r="U167" s="22"/>
      <c r="V167" s="190"/>
      <c r="W167" s="191"/>
    </row>
    <row r="168" spans="1:23" ht="21">
      <c r="A168" s="23">
        <v>5100</v>
      </c>
      <c r="B168" s="24" t="s">
        <v>684</v>
      </c>
      <c r="C168" s="23" t="s">
        <v>247</v>
      </c>
      <c r="D168" s="25">
        <f>SUM(D170,D175,D180)</f>
        <v>1852871.7963999999</v>
      </c>
      <c r="E168" s="26">
        <f>SUM(E170,E175,E180)</f>
        <v>0</v>
      </c>
      <c r="F168" s="26">
        <f>SUM(F170,F175,F180)</f>
        <v>1852871.7963999999</v>
      </c>
      <c r="G168" s="25">
        <f t="shared" ref="G168:L168" si="104">SUM(G170,G175,G180)</f>
        <v>4729068.3427999998</v>
      </c>
      <c r="H168" s="26">
        <f t="shared" si="104"/>
        <v>0</v>
      </c>
      <c r="I168" s="26">
        <f t="shared" si="104"/>
        <v>4729068.3427999998</v>
      </c>
      <c r="J168" s="25">
        <f t="shared" si="104"/>
        <v>1733982.456</v>
      </c>
      <c r="K168" s="26">
        <f t="shared" si="104"/>
        <v>0</v>
      </c>
      <c r="L168" s="26">
        <f t="shared" si="104"/>
        <v>1733982.456</v>
      </c>
      <c r="M168" s="189">
        <f t="shared" si="81"/>
        <v>-2995085.8867999995</v>
      </c>
      <c r="N168" s="189">
        <f t="shared" si="82"/>
        <v>0</v>
      </c>
      <c r="O168" s="189">
        <f t="shared" si="83"/>
        <v>-2995085.8867999995</v>
      </c>
      <c r="P168" s="25">
        <f t="shared" ref="P168:U168" si="105">SUM(P170,P175,P180)</f>
        <v>2122310.85</v>
      </c>
      <c r="Q168" s="26">
        <f t="shared" si="105"/>
        <v>0</v>
      </c>
      <c r="R168" s="26">
        <f t="shared" si="105"/>
        <v>2122310.85</v>
      </c>
      <c r="S168" s="25">
        <f t="shared" si="105"/>
        <v>2147041.2000000002</v>
      </c>
      <c r="T168" s="26">
        <f t="shared" si="105"/>
        <v>0</v>
      </c>
      <c r="U168" s="26">
        <f t="shared" si="105"/>
        <v>2147041.2000000002</v>
      </c>
      <c r="V168" s="190"/>
      <c r="W168" s="191"/>
    </row>
    <row r="169" spans="1:23">
      <c r="A169" s="2"/>
      <c r="B169" s="1" t="s">
        <v>531</v>
      </c>
      <c r="C169" s="2"/>
      <c r="D169" s="21"/>
      <c r="E169" s="21"/>
      <c r="F169" s="22"/>
      <c r="G169" s="21"/>
      <c r="H169" s="21"/>
      <c r="I169" s="22"/>
      <c r="J169" s="21"/>
      <c r="K169" s="21"/>
      <c r="L169" s="22"/>
      <c r="M169" s="189"/>
      <c r="N169" s="189"/>
      <c r="O169" s="189"/>
      <c r="P169" s="21"/>
      <c r="Q169" s="21"/>
      <c r="R169" s="22"/>
      <c r="S169" s="21"/>
      <c r="T169" s="21"/>
      <c r="U169" s="22"/>
      <c r="V169" s="190"/>
      <c r="W169" s="191"/>
    </row>
    <row r="170" spans="1:23" ht="21">
      <c r="A170" s="23">
        <v>5110</v>
      </c>
      <c r="B170" s="24" t="s">
        <v>685</v>
      </c>
      <c r="C170" s="23" t="s">
        <v>247</v>
      </c>
      <c r="D170" s="25">
        <f>SUM(D172:D174)</f>
        <v>1637798.9050999999</v>
      </c>
      <c r="E170" s="26">
        <f>SUM(E172:E174)</f>
        <v>0</v>
      </c>
      <c r="F170" s="26">
        <f>SUM(F172:F174)</f>
        <v>1637798.9050999999</v>
      </c>
      <c r="G170" s="25">
        <f t="shared" ref="G170:L170" si="106">SUM(G172:G174)</f>
        <v>3931582.0697999997</v>
      </c>
      <c r="H170" s="26">
        <f t="shared" si="106"/>
        <v>0</v>
      </c>
      <c r="I170" s="26">
        <f t="shared" si="106"/>
        <v>3931582.0697999997</v>
      </c>
      <c r="J170" s="25">
        <f t="shared" si="106"/>
        <v>1410682.906</v>
      </c>
      <c r="K170" s="26">
        <f t="shared" si="106"/>
        <v>0</v>
      </c>
      <c r="L170" s="26">
        <f t="shared" si="106"/>
        <v>1410682.906</v>
      </c>
      <c r="M170" s="189">
        <f t="shared" si="81"/>
        <v>-2520899.1637999997</v>
      </c>
      <c r="N170" s="189">
        <f t="shared" si="82"/>
        <v>0</v>
      </c>
      <c r="O170" s="189">
        <f t="shared" si="83"/>
        <v>-2520899.1637999997</v>
      </c>
      <c r="P170" s="25">
        <f t="shared" ref="P170:U170" si="107">SUM(P172:P174)</f>
        <v>1725536.35</v>
      </c>
      <c r="Q170" s="26">
        <f t="shared" si="107"/>
        <v>0</v>
      </c>
      <c r="R170" s="26">
        <f t="shared" si="107"/>
        <v>1725536.35</v>
      </c>
      <c r="S170" s="25">
        <f t="shared" si="107"/>
        <v>1656501.2</v>
      </c>
      <c r="T170" s="26">
        <f t="shared" si="107"/>
        <v>0</v>
      </c>
      <c r="U170" s="26">
        <f t="shared" si="107"/>
        <v>1656501.2</v>
      </c>
      <c r="V170" s="190"/>
      <c r="W170" s="191"/>
    </row>
    <row r="171" spans="1:23">
      <c r="A171" s="2"/>
      <c r="B171" s="1" t="s">
        <v>346</v>
      </c>
      <c r="C171" s="2"/>
      <c r="D171" s="21"/>
      <c r="E171" s="21"/>
      <c r="F171" s="22"/>
      <c r="G171" s="21"/>
      <c r="H171" s="21"/>
      <c r="I171" s="22"/>
      <c r="J171" s="21"/>
      <c r="K171" s="21"/>
      <c r="L171" s="22"/>
      <c r="M171" s="189"/>
      <c r="N171" s="189"/>
      <c r="O171" s="189"/>
      <c r="P171" s="21"/>
      <c r="Q171" s="21"/>
      <c r="R171" s="22"/>
      <c r="S171" s="21"/>
      <c r="T171" s="21"/>
      <c r="U171" s="22"/>
      <c r="V171" s="190"/>
      <c r="W171" s="191"/>
    </row>
    <row r="172" spans="1:23">
      <c r="A172" s="2">
        <v>5111</v>
      </c>
      <c r="B172" s="1" t="s">
        <v>686</v>
      </c>
      <c r="C172" s="2" t="s">
        <v>687</v>
      </c>
      <c r="D172" s="19">
        <f>SUM(E172,F172)</f>
        <v>5000</v>
      </c>
      <c r="E172" s="19"/>
      <c r="F172" s="20">
        <f>+'8'!I461</f>
        <v>5000</v>
      </c>
      <c r="G172" s="19">
        <f>SUM(H172,I172)</f>
        <v>0</v>
      </c>
      <c r="H172" s="19"/>
      <c r="I172" s="20">
        <f>+'8'!L461</f>
        <v>0</v>
      </c>
      <c r="J172" s="19">
        <f>SUM(K172,L172)</f>
        <v>0</v>
      </c>
      <c r="K172" s="19"/>
      <c r="L172" s="20">
        <f>+'8'!O461</f>
        <v>0</v>
      </c>
      <c r="M172" s="189">
        <f t="shared" si="81"/>
        <v>0</v>
      </c>
      <c r="N172" s="189">
        <f t="shared" si="82"/>
        <v>0</v>
      </c>
      <c r="O172" s="189">
        <f t="shared" si="83"/>
        <v>0</v>
      </c>
      <c r="P172" s="19">
        <f>SUM(Q172,R172)</f>
        <v>0</v>
      </c>
      <c r="Q172" s="19"/>
      <c r="R172" s="20">
        <f>+'8'!U461</f>
        <v>0</v>
      </c>
      <c r="S172" s="19">
        <f>SUM(T172,U172)</f>
        <v>0</v>
      </c>
      <c r="T172" s="19"/>
      <c r="U172" s="20">
        <f>+'8'!X461</f>
        <v>0</v>
      </c>
      <c r="V172" s="190"/>
      <c r="W172" s="191"/>
    </row>
    <row r="173" spans="1:23">
      <c r="A173" s="2">
        <v>5112</v>
      </c>
      <c r="B173" s="1" t="s">
        <v>688</v>
      </c>
      <c r="C173" s="2" t="s">
        <v>287</v>
      </c>
      <c r="D173" s="19">
        <f>SUM(E173,F173)</f>
        <v>13582.139800000001</v>
      </c>
      <c r="E173" s="19"/>
      <c r="F173" s="20">
        <f>+'8'!I88+'8'!I89+'8'!I90+'8'!I283+'8'!I370</f>
        <v>13582.139800000001</v>
      </c>
      <c r="G173" s="19">
        <f>SUM(H173,I173)</f>
        <v>9000</v>
      </c>
      <c r="H173" s="19"/>
      <c r="I173" s="20">
        <f>+'8'!L88+'8'!L89+'8'!L90+'8'!L283+'8'!L370</f>
        <v>9000</v>
      </c>
      <c r="J173" s="19">
        <f>SUM(K173,L173)</f>
        <v>10800</v>
      </c>
      <c r="K173" s="19"/>
      <c r="L173" s="20">
        <f>+'8'!O88+'8'!O89+'8'!O90+'8'!O283+'8'!O370</f>
        <v>10800</v>
      </c>
      <c r="M173" s="189">
        <f t="shared" si="81"/>
        <v>1800</v>
      </c>
      <c r="N173" s="189">
        <f t="shared" si="82"/>
        <v>0</v>
      </c>
      <c r="O173" s="189">
        <f t="shared" si="83"/>
        <v>1800</v>
      </c>
      <c r="P173" s="19">
        <f>SUM(Q173,R173)</f>
        <v>38492.600000000093</v>
      </c>
      <c r="Q173" s="19"/>
      <c r="R173" s="20">
        <f>+'8'!U88+'8'!U89+'8'!U90+'8'!U283+'8'!U370</f>
        <v>38492.600000000093</v>
      </c>
      <c r="S173" s="19">
        <f>SUM(T173,U173)</f>
        <v>45800</v>
      </c>
      <c r="T173" s="19"/>
      <c r="U173" s="20">
        <f>+'8'!X88+'8'!X89+'8'!X90+'8'!X283+'8'!X370</f>
        <v>45800</v>
      </c>
      <c r="V173" s="190"/>
      <c r="W173" s="191"/>
    </row>
    <row r="174" spans="1:23">
      <c r="A174" s="2">
        <v>5113</v>
      </c>
      <c r="B174" s="1" t="s">
        <v>689</v>
      </c>
      <c r="C174" s="2" t="s">
        <v>288</v>
      </c>
      <c r="D174" s="19">
        <f>+'8'!G41+'8'!G192+'8'!G259+'8'!G301+'8'!G371</f>
        <v>1619216.7652999999</v>
      </c>
      <c r="E174" s="19">
        <f>+'8'!H41+'8'!H192+'8'!H259+'8'!H301+'8'!H371</f>
        <v>0</v>
      </c>
      <c r="F174" s="19">
        <f>+'8'!I41+'8'!I192+'8'!I259+'8'!I301+'8'!I371</f>
        <v>1619216.7652999999</v>
      </c>
      <c r="G174" s="19">
        <f>+'8'!J41+'8'!J192+'8'!J259+'8'!J301+'8'!J371</f>
        <v>3922582.0697999997</v>
      </c>
      <c r="H174" s="19">
        <f>+'8'!K41+'8'!K192+'8'!K259+'8'!K301+'8'!K371</f>
        <v>0</v>
      </c>
      <c r="I174" s="19">
        <f>+'8'!L41+'8'!L192+'8'!L259+'8'!L301+'8'!L371</f>
        <v>3922582.0697999997</v>
      </c>
      <c r="J174" s="19">
        <f>+'8'!M41+'8'!M192+'8'!M259+'8'!M301+'8'!M371</f>
        <v>1399882.906</v>
      </c>
      <c r="K174" s="19">
        <f>+'8'!N41+'8'!N192+'8'!N259+'8'!N301+'8'!N371</f>
        <v>0</v>
      </c>
      <c r="L174" s="19">
        <f>+'8'!O41+'8'!O192+'8'!O259+'8'!O301+'8'!O371</f>
        <v>1399882.906</v>
      </c>
      <c r="M174" s="189">
        <f t="shared" si="81"/>
        <v>-2522699.1637999997</v>
      </c>
      <c r="N174" s="189">
        <f t="shared" si="82"/>
        <v>0</v>
      </c>
      <c r="O174" s="189">
        <f t="shared" si="83"/>
        <v>-2522699.1637999997</v>
      </c>
      <c r="P174" s="19">
        <f>+'8'!S41+'8'!S192+'8'!S259+'8'!S301+'8'!S371</f>
        <v>1687043.75</v>
      </c>
      <c r="Q174" s="19">
        <f>+'8'!T41+'8'!T192+'8'!T259+'8'!T301+'8'!T371</f>
        <v>0</v>
      </c>
      <c r="R174" s="19">
        <f>+'8'!U41+'8'!U192+'8'!U259+'8'!U301+'8'!U371</f>
        <v>1687043.75</v>
      </c>
      <c r="S174" s="19">
        <f>+'8'!V41+'8'!V192+'8'!V259+'8'!V301+'8'!V371</f>
        <v>1610701.2</v>
      </c>
      <c r="T174" s="19">
        <f>+'8'!W41+'8'!W192+'8'!W259+'8'!W301+'8'!W371</f>
        <v>0</v>
      </c>
      <c r="U174" s="19">
        <f>+'8'!X41+'8'!X192+'8'!X259+'8'!X301+'8'!X371</f>
        <v>1610701.2</v>
      </c>
      <c r="V174" s="190"/>
      <c r="W174" s="191"/>
    </row>
    <row r="175" spans="1:23" ht="21">
      <c r="A175" s="23">
        <v>5120</v>
      </c>
      <c r="B175" s="24" t="s">
        <v>690</v>
      </c>
      <c r="C175" s="23" t="s">
        <v>247</v>
      </c>
      <c r="D175" s="25">
        <f>SUM(D177:D179)</f>
        <v>118931.89129999999</v>
      </c>
      <c r="E175" s="26">
        <f>SUM(E177:E179)</f>
        <v>0</v>
      </c>
      <c r="F175" s="26">
        <f>SUM(F177:F179)</f>
        <v>118931.89129999999</v>
      </c>
      <c r="G175" s="25">
        <f t="shared" ref="G175:L175" si="108">SUM(G177:G179)</f>
        <v>656517.53399999999</v>
      </c>
      <c r="H175" s="26">
        <f t="shared" si="108"/>
        <v>0</v>
      </c>
      <c r="I175" s="26">
        <f t="shared" si="108"/>
        <v>656517.53399999999</v>
      </c>
      <c r="J175" s="25">
        <f t="shared" si="108"/>
        <v>265289.55</v>
      </c>
      <c r="K175" s="26">
        <f t="shared" si="108"/>
        <v>0</v>
      </c>
      <c r="L175" s="26">
        <f t="shared" si="108"/>
        <v>265289.55</v>
      </c>
      <c r="M175" s="189">
        <f t="shared" si="81"/>
        <v>-391227.984</v>
      </c>
      <c r="N175" s="189">
        <f t="shared" si="82"/>
        <v>0</v>
      </c>
      <c r="O175" s="189">
        <f t="shared" si="83"/>
        <v>-391227.984</v>
      </c>
      <c r="P175" s="25">
        <f t="shared" ref="P175:U175" si="109">SUM(P177:P179)</f>
        <v>338464.5</v>
      </c>
      <c r="Q175" s="26">
        <f t="shared" si="109"/>
        <v>0</v>
      </c>
      <c r="R175" s="26">
        <f t="shared" si="109"/>
        <v>338464.5</v>
      </c>
      <c r="S175" s="25">
        <f t="shared" si="109"/>
        <v>423230</v>
      </c>
      <c r="T175" s="26">
        <f t="shared" si="109"/>
        <v>0</v>
      </c>
      <c r="U175" s="26">
        <f t="shared" si="109"/>
        <v>423230</v>
      </c>
      <c r="V175" s="190"/>
      <c r="W175" s="191"/>
    </row>
    <row r="176" spans="1:23">
      <c r="A176" s="2"/>
      <c r="B176" s="1" t="s">
        <v>346</v>
      </c>
      <c r="C176" s="2"/>
      <c r="D176" s="21"/>
      <c r="E176" s="21"/>
      <c r="F176" s="22"/>
      <c r="G176" s="21"/>
      <c r="H176" s="21"/>
      <c r="I176" s="22"/>
      <c r="J176" s="21"/>
      <c r="K176" s="21"/>
      <c r="L176" s="22"/>
      <c r="M176" s="189"/>
      <c r="N176" s="189"/>
      <c r="O176" s="189"/>
      <c r="P176" s="21"/>
      <c r="Q176" s="21"/>
      <c r="R176" s="22"/>
      <c r="S176" s="21"/>
      <c r="T176" s="21"/>
      <c r="U176" s="22"/>
      <c r="V176" s="190"/>
      <c r="W176" s="191"/>
    </row>
    <row r="177" spans="1:23">
      <c r="A177" s="2">
        <v>5121</v>
      </c>
      <c r="B177" s="1" t="s">
        <v>691</v>
      </c>
      <c r="C177" s="2" t="s">
        <v>289</v>
      </c>
      <c r="D177" s="19">
        <f>SUM(E177,F177)</f>
        <v>83087.399999999994</v>
      </c>
      <c r="E177" s="19"/>
      <c r="F177" s="20">
        <f>+'8'!I193</f>
        <v>83087.399999999994</v>
      </c>
      <c r="G177" s="19">
        <f>SUM(H177,I177)</f>
        <v>509028.35</v>
      </c>
      <c r="H177" s="19"/>
      <c r="I177" s="20">
        <f>+'8'!L193</f>
        <v>509028.35</v>
      </c>
      <c r="J177" s="19">
        <f>SUM(K177,L177)</f>
        <v>146575</v>
      </c>
      <c r="K177" s="19"/>
      <c r="L177" s="20">
        <f>+'8'!O193</f>
        <v>146575</v>
      </c>
      <c r="M177" s="189">
        <f t="shared" si="81"/>
        <v>-362453.35</v>
      </c>
      <c r="N177" s="189">
        <f t="shared" si="82"/>
        <v>0</v>
      </c>
      <c r="O177" s="189">
        <f t="shared" si="83"/>
        <v>-362453.35</v>
      </c>
      <c r="P177" s="19">
        <f>SUM(Q177,R177)</f>
        <v>220234.5</v>
      </c>
      <c r="Q177" s="19"/>
      <c r="R177" s="20">
        <f>+'8'!U193</f>
        <v>220234.5</v>
      </c>
      <c r="S177" s="19">
        <f>SUM(T177,U177)</f>
        <v>300000</v>
      </c>
      <c r="T177" s="19"/>
      <c r="U177" s="20">
        <f>+'8'!X193</f>
        <v>300000</v>
      </c>
      <c r="V177" s="190"/>
      <c r="W177" s="191"/>
    </row>
    <row r="178" spans="1:23">
      <c r="A178" s="2">
        <v>5122</v>
      </c>
      <c r="B178" s="1" t="s">
        <v>692</v>
      </c>
      <c r="C178" s="2" t="s">
        <v>290</v>
      </c>
      <c r="D178" s="19">
        <f>SUM(E178,F178)</f>
        <v>7095.9521000000004</v>
      </c>
      <c r="E178" s="19"/>
      <c r="F178" s="20">
        <f>+'8'!I42+'8'!I236+'8'!I354</f>
        <v>7095.9521000000004</v>
      </c>
      <c r="G178" s="19">
        <f>SUM(H178,I178)</f>
        <v>17630</v>
      </c>
      <c r="H178" s="19"/>
      <c r="I178" s="20">
        <f>+'8'!L42+'8'!L236+'8'!L354</f>
        <v>17630</v>
      </c>
      <c r="J178" s="19">
        <f>SUM(K178,L178)</f>
        <v>17630</v>
      </c>
      <c r="K178" s="19"/>
      <c r="L178" s="20">
        <f>+'8'!O42+'8'!O236+'8'!O354</f>
        <v>17630</v>
      </c>
      <c r="M178" s="189">
        <f t="shared" si="81"/>
        <v>0</v>
      </c>
      <c r="N178" s="189">
        <f t="shared" si="82"/>
        <v>0</v>
      </c>
      <c r="O178" s="189">
        <f t="shared" si="83"/>
        <v>0</v>
      </c>
      <c r="P178" s="19">
        <f>SUM(Q178,R178)</f>
        <v>17630</v>
      </c>
      <c r="Q178" s="19"/>
      <c r="R178" s="20">
        <f>+'8'!U42+'8'!U236+'8'!U354</f>
        <v>17630</v>
      </c>
      <c r="S178" s="19">
        <f>SUM(T178,U178)</f>
        <v>17630</v>
      </c>
      <c r="T178" s="19"/>
      <c r="U178" s="20">
        <f>+'8'!X42+'8'!X236+'8'!X354</f>
        <v>17630</v>
      </c>
      <c r="V178" s="190"/>
      <c r="W178" s="191"/>
    </row>
    <row r="179" spans="1:23">
      <c r="A179" s="2">
        <v>5123</v>
      </c>
      <c r="B179" s="1" t="s">
        <v>693</v>
      </c>
      <c r="C179" s="2" t="s">
        <v>291</v>
      </c>
      <c r="D179" s="19">
        <f>SUM(E179,F179)</f>
        <v>28748.539199999999</v>
      </c>
      <c r="E179" s="19"/>
      <c r="F179" s="20">
        <f>+'8'!I91+'8'!I167+'8'!I237+'8'!I284+'8'!I302</f>
        <v>28748.539199999999</v>
      </c>
      <c r="G179" s="19">
        <f>SUM(H179,I179)</f>
        <v>129859.18399999999</v>
      </c>
      <c r="H179" s="19"/>
      <c r="I179" s="20">
        <f>+'8'!L91+'8'!L167+'8'!L237+'8'!L284+'8'!L302</f>
        <v>129859.18399999999</v>
      </c>
      <c r="J179" s="19">
        <f>SUM(K179,L179)</f>
        <v>101084.55</v>
      </c>
      <c r="K179" s="19"/>
      <c r="L179" s="20">
        <f>+'8'!O91+'8'!O167+'8'!O237+'8'!O284+'8'!O302</f>
        <v>101084.55</v>
      </c>
      <c r="M179" s="189">
        <f t="shared" si="81"/>
        <v>-28774.633999999991</v>
      </c>
      <c r="N179" s="189">
        <f t="shared" si="82"/>
        <v>0</v>
      </c>
      <c r="O179" s="189">
        <f t="shared" si="83"/>
        <v>-28774.633999999991</v>
      </c>
      <c r="P179" s="19">
        <f>SUM(Q179,R179)</f>
        <v>100600</v>
      </c>
      <c r="Q179" s="19"/>
      <c r="R179" s="20">
        <f>+'8'!U91+'8'!U167+'8'!U237+'8'!U284+'8'!U302</f>
        <v>100600</v>
      </c>
      <c r="S179" s="19">
        <f>SUM(T179,U179)</f>
        <v>105600</v>
      </c>
      <c r="T179" s="19"/>
      <c r="U179" s="20">
        <f>+'8'!X91+'8'!X167+'8'!X237+'8'!X284+'8'!X302</f>
        <v>105600</v>
      </c>
      <c r="V179" s="190"/>
      <c r="W179" s="191"/>
    </row>
    <row r="180" spans="1:23" ht="21">
      <c r="A180" s="23">
        <v>5130</v>
      </c>
      <c r="B180" s="24" t="s">
        <v>694</v>
      </c>
      <c r="C180" s="23" t="s">
        <v>247</v>
      </c>
      <c r="D180" s="25">
        <f>SUM(D182:D185)</f>
        <v>96141</v>
      </c>
      <c r="E180" s="26">
        <f>SUM(E182:E185)</f>
        <v>0</v>
      </c>
      <c r="F180" s="26">
        <f>SUM(F182:F185)</f>
        <v>96141</v>
      </c>
      <c r="G180" s="25">
        <f t="shared" ref="G180:L180" si="110">SUM(G182:G185)</f>
        <v>140968.739</v>
      </c>
      <c r="H180" s="26">
        <f t="shared" si="110"/>
        <v>0</v>
      </c>
      <c r="I180" s="26">
        <f t="shared" si="110"/>
        <v>140968.739</v>
      </c>
      <c r="J180" s="25">
        <f t="shared" si="110"/>
        <v>58010</v>
      </c>
      <c r="K180" s="26">
        <f t="shared" si="110"/>
        <v>0</v>
      </c>
      <c r="L180" s="26">
        <f t="shared" si="110"/>
        <v>58010</v>
      </c>
      <c r="M180" s="189">
        <f t="shared" si="81"/>
        <v>-82958.739000000001</v>
      </c>
      <c r="N180" s="189">
        <f t="shared" si="82"/>
        <v>0</v>
      </c>
      <c r="O180" s="189">
        <f t="shared" si="83"/>
        <v>-82958.739000000001</v>
      </c>
      <c r="P180" s="25">
        <f t="shared" ref="P180:U180" si="111">SUM(P182:P185)</f>
        <v>58310</v>
      </c>
      <c r="Q180" s="26">
        <f t="shared" si="111"/>
        <v>0</v>
      </c>
      <c r="R180" s="26">
        <f t="shared" si="111"/>
        <v>58310</v>
      </c>
      <c r="S180" s="25">
        <f t="shared" si="111"/>
        <v>67310</v>
      </c>
      <c r="T180" s="26">
        <f t="shared" si="111"/>
        <v>0</v>
      </c>
      <c r="U180" s="26">
        <f t="shared" si="111"/>
        <v>67310</v>
      </c>
      <c r="V180" s="190"/>
      <c r="W180" s="191"/>
    </row>
    <row r="181" spans="1:23">
      <c r="A181" s="2"/>
      <c r="B181" s="1" t="s">
        <v>346</v>
      </c>
      <c r="C181" s="2"/>
      <c r="D181" s="21"/>
      <c r="E181" s="21"/>
      <c r="F181" s="22"/>
      <c r="G181" s="21"/>
      <c r="H181" s="21"/>
      <c r="I181" s="22"/>
      <c r="J181" s="21"/>
      <c r="K181" s="21"/>
      <c r="L181" s="22"/>
      <c r="M181" s="189"/>
      <c r="N181" s="189"/>
      <c r="O181" s="189"/>
      <c r="P181" s="21"/>
      <c r="Q181" s="21"/>
      <c r="R181" s="22"/>
      <c r="S181" s="21"/>
      <c r="T181" s="21"/>
      <c r="U181" s="22"/>
      <c r="V181" s="190"/>
      <c r="W181" s="191"/>
    </row>
    <row r="182" spans="1:23">
      <c r="A182" s="2">
        <v>5131</v>
      </c>
      <c r="B182" s="1" t="s">
        <v>695</v>
      </c>
      <c r="C182" s="2" t="s">
        <v>696</v>
      </c>
      <c r="D182" s="19">
        <f>SUM(E182,F182)</f>
        <v>4332.8999999999996</v>
      </c>
      <c r="E182" s="19"/>
      <c r="F182" s="20">
        <f>+'8'!I260</f>
        <v>4332.8999999999996</v>
      </c>
      <c r="G182" s="19">
        <f>SUM(H182,I182)</f>
        <v>7150</v>
      </c>
      <c r="H182" s="19"/>
      <c r="I182" s="20">
        <f>+'8'!L260</f>
        <v>7150</v>
      </c>
      <c r="J182" s="19">
        <f>SUM(K182,L182)</f>
        <v>7150</v>
      </c>
      <c r="K182" s="19"/>
      <c r="L182" s="20">
        <f>+'8'!O260</f>
        <v>7150</v>
      </c>
      <c r="M182" s="189">
        <f t="shared" si="81"/>
        <v>0</v>
      </c>
      <c r="N182" s="189">
        <f t="shared" si="82"/>
        <v>0</v>
      </c>
      <c r="O182" s="189">
        <f t="shared" si="83"/>
        <v>0</v>
      </c>
      <c r="P182" s="19">
        <f>SUM(Q182,R182)</f>
        <v>7150</v>
      </c>
      <c r="Q182" s="19"/>
      <c r="R182" s="20">
        <f>+'8'!U260</f>
        <v>7150</v>
      </c>
      <c r="S182" s="19">
        <f>SUM(T182,U182)</f>
        <v>7150</v>
      </c>
      <c r="T182" s="19"/>
      <c r="U182" s="20">
        <f>+'8'!X260</f>
        <v>7150</v>
      </c>
      <c r="V182" s="190"/>
      <c r="W182" s="191"/>
    </row>
    <row r="183" spans="1:23">
      <c r="A183" s="2">
        <v>5132</v>
      </c>
      <c r="B183" s="1" t="s">
        <v>697</v>
      </c>
      <c r="C183" s="2" t="s">
        <v>292</v>
      </c>
      <c r="D183" s="19">
        <f>SUM(E183,F183)</f>
        <v>0</v>
      </c>
      <c r="E183" s="19"/>
      <c r="F183" s="20"/>
      <c r="G183" s="19">
        <f>SUM(H183,I183)</f>
        <v>0</v>
      </c>
      <c r="H183" s="19"/>
      <c r="I183" s="20"/>
      <c r="J183" s="19">
        <f>SUM(K183,L183)</f>
        <v>0</v>
      </c>
      <c r="K183" s="19"/>
      <c r="L183" s="20"/>
      <c r="M183" s="189">
        <f t="shared" si="81"/>
        <v>0</v>
      </c>
      <c r="N183" s="189">
        <f t="shared" si="82"/>
        <v>0</v>
      </c>
      <c r="O183" s="189">
        <f t="shared" si="83"/>
        <v>0</v>
      </c>
      <c r="P183" s="19">
        <f>SUM(Q183,R183)</f>
        <v>0</v>
      </c>
      <c r="Q183" s="19"/>
      <c r="R183" s="20"/>
      <c r="S183" s="19">
        <f>SUM(T183,U183)</f>
        <v>0</v>
      </c>
      <c r="T183" s="19"/>
      <c r="U183" s="20"/>
      <c r="V183" s="190"/>
      <c r="W183" s="191"/>
    </row>
    <row r="184" spans="1:23">
      <c r="A184" s="2">
        <v>5133</v>
      </c>
      <c r="B184" s="1" t="s">
        <v>698</v>
      </c>
      <c r="C184" s="2" t="s">
        <v>699</v>
      </c>
      <c r="D184" s="19">
        <f>SUM(E184,F184)</f>
        <v>0</v>
      </c>
      <c r="E184" s="19"/>
      <c r="F184" s="20"/>
      <c r="G184" s="19">
        <f>SUM(H184,I184)</f>
        <v>0</v>
      </c>
      <c r="H184" s="19"/>
      <c r="I184" s="20"/>
      <c r="J184" s="19">
        <f>SUM(K184,L184)</f>
        <v>0</v>
      </c>
      <c r="K184" s="19"/>
      <c r="L184" s="20"/>
      <c r="M184" s="189">
        <f t="shared" si="81"/>
        <v>0</v>
      </c>
      <c r="N184" s="189">
        <f t="shared" si="82"/>
        <v>0</v>
      </c>
      <c r="O184" s="189">
        <f t="shared" si="83"/>
        <v>0</v>
      </c>
      <c r="P184" s="19">
        <f>SUM(Q184,R184)</f>
        <v>0</v>
      </c>
      <c r="Q184" s="19"/>
      <c r="R184" s="20"/>
      <c r="S184" s="19">
        <f>SUM(T184,U184)</f>
        <v>0</v>
      </c>
      <c r="T184" s="19"/>
      <c r="U184" s="20"/>
      <c r="V184" s="190"/>
      <c r="W184" s="191"/>
    </row>
    <row r="185" spans="1:23">
      <c r="A185" s="2">
        <v>5134</v>
      </c>
      <c r="B185" s="1" t="s">
        <v>700</v>
      </c>
      <c r="C185" s="2" t="s">
        <v>293</v>
      </c>
      <c r="D185" s="19">
        <f>+'8'!G72+'8'!G93+'8'!G194+'8'!G261+'8'!G303</f>
        <v>91808.1</v>
      </c>
      <c r="E185" s="19">
        <f>+'8'!H72+'8'!H93+'8'!H194+'8'!H261+'8'!H303</f>
        <v>0</v>
      </c>
      <c r="F185" s="19">
        <f>+'8'!I72+'8'!I93+'8'!I194+'8'!I261+'8'!I303</f>
        <v>91808.1</v>
      </c>
      <c r="G185" s="19">
        <f>+'8'!J72+'8'!J93+'8'!J194+'8'!J261+'8'!J303</f>
        <v>133818.739</v>
      </c>
      <c r="H185" s="19">
        <f>+'8'!K72+'8'!K93+'8'!K194+'8'!K261+'8'!K303</f>
        <v>0</v>
      </c>
      <c r="I185" s="19">
        <f>+'8'!L72+'8'!L93+'8'!L194+'8'!L261+'8'!L303</f>
        <v>133818.739</v>
      </c>
      <c r="J185" s="19">
        <f>+'8'!M72+'8'!M93+'8'!M194+'8'!M261+'8'!M303</f>
        <v>50860</v>
      </c>
      <c r="K185" s="19">
        <f>+'8'!N72+'8'!N93+'8'!N194+'8'!N261+'8'!N303</f>
        <v>0</v>
      </c>
      <c r="L185" s="19">
        <f>+'8'!O72+'8'!O93+'8'!O194+'8'!O261+'8'!O303</f>
        <v>50860</v>
      </c>
      <c r="M185" s="189">
        <f>J185-G185</f>
        <v>-82958.739000000001</v>
      </c>
      <c r="N185" s="189">
        <f>K185-H185</f>
        <v>0</v>
      </c>
      <c r="O185" s="189">
        <f>L185-I185</f>
        <v>-82958.739000000001</v>
      </c>
      <c r="P185" s="19">
        <f>+'8'!S72+'8'!S93+'8'!S194+'8'!S261+'8'!S303</f>
        <v>51160</v>
      </c>
      <c r="Q185" s="19">
        <f>+'8'!T72+'8'!T93+'8'!T194+'8'!T261+'8'!T303</f>
        <v>0</v>
      </c>
      <c r="R185" s="19">
        <f>+'8'!U72+'8'!U93+'8'!U194+'8'!U261+'8'!U303</f>
        <v>51160</v>
      </c>
      <c r="S185" s="19">
        <f>+'8'!V72+'8'!V93+'8'!V194+'8'!V261+'8'!V303</f>
        <v>60160</v>
      </c>
      <c r="T185" s="19">
        <f>+'8'!W72+'8'!W93+'8'!W194+'8'!W261+'8'!W303</f>
        <v>0</v>
      </c>
      <c r="U185" s="19">
        <f>+'8'!X72+'8'!X93+'8'!X194+'8'!X261+'8'!X303</f>
        <v>60160</v>
      </c>
      <c r="V185" s="190"/>
      <c r="W185" s="191"/>
    </row>
    <row r="186" spans="1:23" ht="21">
      <c r="A186" s="23">
        <v>5200</v>
      </c>
      <c r="B186" s="24" t="s">
        <v>701</v>
      </c>
      <c r="C186" s="23" t="s">
        <v>247</v>
      </c>
      <c r="D186" s="25">
        <f>SUM(D188:D191)</f>
        <v>0</v>
      </c>
      <c r="E186" s="26">
        <f>SUM(E188:E191)</f>
        <v>0</v>
      </c>
      <c r="F186" s="26">
        <f>SUM(F188:F191)</f>
        <v>0</v>
      </c>
      <c r="G186" s="25">
        <f t="shared" ref="G186:L186" si="112">SUM(G188:G191)</f>
        <v>0</v>
      </c>
      <c r="H186" s="26">
        <f t="shared" si="112"/>
        <v>0</v>
      </c>
      <c r="I186" s="26">
        <f t="shared" si="112"/>
        <v>0</v>
      </c>
      <c r="J186" s="25">
        <f t="shared" si="112"/>
        <v>0</v>
      </c>
      <c r="K186" s="26">
        <f t="shared" si="112"/>
        <v>0</v>
      </c>
      <c r="L186" s="26">
        <f t="shared" si="112"/>
        <v>0</v>
      </c>
      <c r="M186" s="189">
        <f t="shared" si="81"/>
        <v>0</v>
      </c>
      <c r="N186" s="189">
        <f t="shared" si="82"/>
        <v>0</v>
      </c>
      <c r="O186" s="189">
        <f t="shared" si="83"/>
        <v>0</v>
      </c>
      <c r="P186" s="25">
        <f t="shared" ref="P186:U186" si="113">SUM(P188:P191)</f>
        <v>0</v>
      </c>
      <c r="Q186" s="26">
        <f t="shared" si="113"/>
        <v>0</v>
      </c>
      <c r="R186" s="26">
        <f t="shared" si="113"/>
        <v>0</v>
      </c>
      <c r="S186" s="25">
        <f t="shared" si="113"/>
        <v>0</v>
      </c>
      <c r="T186" s="26">
        <f t="shared" si="113"/>
        <v>0</v>
      </c>
      <c r="U186" s="26">
        <f t="shared" si="113"/>
        <v>0</v>
      </c>
      <c r="V186" s="190"/>
      <c r="W186" s="191"/>
    </row>
    <row r="187" spans="1:23">
      <c r="A187" s="2"/>
      <c r="B187" s="1" t="s">
        <v>531</v>
      </c>
      <c r="C187" s="2"/>
      <c r="D187" s="21"/>
      <c r="E187" s="21"/>
      <c r="F187" s="22"/>
      <c r="G187" s="21"/>
      <c r="H187" s="21"/>
      <c r="I187" s="22"/>
      <c r="J187" s="21"/>
      <c r="K187" s="21"/>
      <c r="L187" s="22"/>
      <c r="M187" s="189"/>
      <c r="N187" s="189"/>
      <c r="O187" s="189"/>
      <c r="P187" s="21"/>
      <c r="Q187" s="21"/>
      <c r="R187" s="22"/>
      <c r="S187" s="21"/>
      <c r="T187" s="21"/>
      <c r="U187" s="22"/>
      <c r="V187" s="190"/>
      <c r="W187" s="191"/>
    </row>
    <row r="188" spans="1:23">
      <c r="A188" s="2">
        <v>5211</v>
      </c>
      <c r="B188" s="1" t="s">
        <v>702</v>
      </c>
      <c r="C188" s="2" t="s">
        <v>703</v>
      </c>
      <c r="D188" s="19">
        <f>SUM(E188,F188)</f>
        <v>0</v>
      </c>
      <c r="E188" s="19"/>
      <c r="F188" s="20"/>
      <c r="G188" s="19">
        <f>SUM(H188,I188)</f>
        <v>0</v>
      </c>
      <c r="H188" s="19"/>
      <c r="I188" s="20"/>
      <c r="J188" s="19">
        <f>SUM(K188,L188)</f>
        <v>0</v>
      </c>
      <c r="K188" s="19"/>
      <c r="L188" s="20"/>
      <c r="M188" s="189">
        <f t="shared" si="81"/>
        <v>0</v>
      </c>
      <c r="N188" s="189">
        <f t="shared" si="82"/>
        <v>0</v>
      </c>
      <c r="O188" s="189">
        <f t="shared" si="83"/>
        <v>0</v>
      </c>
      <c r="P188" s="19">
        <f>SUM(Q188,R188)</f>
        <v>0</v>
      </c>
      <c r="Q188" s="19"/>
      <c r="R188" s="20"/>
      <c r="S188" s="19">
        <f>SUM(T188,U188)</f>
        <v>0</v>
      </c>
      <c r="T188" s="19"/>
      <c r="U188" s="20"/>
      <c r="V188" s="190"/>
      <c r="W188" s="191"/>
    </row>
    <row r="189" spans="1:23">
      <c r="A189" s="2">
        <v>5221</v>
      </c>
      <c r="B189" s="1" t="s">
        <v>704</v>
      </c>
      <c r="C189" s="2" t="s">
        <v>705</v>
      </c>
      <c r="D189" s="19">
        <f>SUM(E189,F189)</f>
        <v>0</v>
      </c>
      <c r="E189" s="19"/>
      <c r="F189" s="20"/>
      <c r="G189" s="19">
        <f>SUM(H189,I189)</f>
        <v>0</v>
      </c>
      <c r="H189" s="19"/>
      <c r="I189" s="20"/>
      <c r="J189" s="19">
        <f>SUM(K189,L189)</f>
        <v>0</v>
      </c>
      <c r="K189" s="19"/>
      <c r="L189" s="20"/>
      <c r="M189" s="189">
        <f t="shared" si="81"/>
        <v>0</v>
      </c>
      <c r="N189" s="189">
        <f t="shared" si="82"/>
        <v>0</v>
      </c>
      <c r="O189" s="189">
        <f t="shared" si="83"/>
        <v>0</v>
      </c>
      <c r="P189" s="19">
        <f>SUM(Q189,R189)</f>
        <v>0</v>
      </c>
      <c r="Q189" s="19"/>
      <c r="R189" s="20"/>
      <c r="S189" s="19">
        <f>SUM(T189,U189)</f>
        <v>0</v>
      </c>
      <c r="T189" s="19"/>
      <c r="U189" s="20"/>
      <c r="V189" s="190"/>
      <c r="W189" s="191"/>
    </row>
    <row r="190" spans="1:23">
      <c r="A190" s="2">
        <v>5231</v>
      </c>
      <c r="B190" s="1" t="s">
        <v>706</v>
      </c>
      <c r="C190" s="2" t="s">
        <v>707</v>
      </c>
      <c r="D190" s="19">
        <f>SUM(E190,F190)</f>
        <v>0</v>
      </c>
      <c r="E190" s="19"/>
      <c r="F190" s="20"/>
      <c r="G190" s="19">
        <f>SUM(H190,I190)</f>
        <v>0</v>
      </c>
      <c r="H190" s="19"/>
      <c r="I190" s="20"/>
      <c r="J190" s="19">
        <f>SUM(K190,L190)</f>
        <v>0</v>
      </c>
      <c r="K190" s="19"/>
      <c r="L190" s="20"/>
      <c r="M190" s="189">
        <f t="shared" ref="M190:M227" si="114">J190-G190</f>
        <v>0</v>
      </c>
      <c r="N190" s="189">
        <f t="shared" ref="N190:N227" si="115">K190-H190</f>
        <v>0</v>
      </c>
      <c r="O190" s="189">
        <f t="shared" ref="O190:O227" si="116">L190-I190</f>
        <v>0</v>
      </c>
      <c r="P190" s="19">
        <f>SUM(Q190,R190)</f>
        <v>0</v>
      </c>
      <c r="Q190" s="19"/>
      <c r="R190" s="20"/>
      <c r="S190" s="19">
        <f>SUM(T190,U190)</f>
        <v>0</v>
      </c>
      <c r="T190" s="19"/>
      <c r="U190" s="20"/>
      <c r="V190" s="190"/>
      <c r="W190" s="191"/>
    </row>
    <row r="191" spans="1:23">
      <c r="A191" s="2">
        <v>5241</v>
      </c>
      <c r="B191" s="1" t="s">
        <v>708</v>
      </c>
      <c r="C191" s="2" t="s">
        <v>709</v>
      </c>
      <c r="D191" s="19">
        <f>SUM(E191,F191)</f>
        <v>0</v>
      </c>
      <c r="E191" s="19"/>
      <c r="F191" s="20"/>
      <c r="G191" s="19">
        <f>SUM(H191,I191)</f>
        <v>0</v>
      </c>
      <c r="H191" s="19"/>
      <c r="I191" s="20"/>
      <c r="J191" s="19">
        <f>SUM(K191,L191)</f>
        <v>0</v>
      </c>
      <c r="K191" s="19"/>
      <c r="L191" s="20"/>
      <c r="M191" s="189">
        <f t="shared" si="114"/>
        <v>0</v>
      </c>
      <c r="N191" s="189">
        <f t="shared" si="115"/>
        <v>0</v>
      </c>
      <c r="O191" s="189">
        <f t="shared" si="116"/>
        <v>0</v>
      </c>
      <c r="P191" s="19">
        <f>SUM(Q191,R191)</f>
        <v>0</v>
      </c>
      <c r="Q191" s="19"/>
      <c r="R191" s="20"/>
      <c r="S191" s="19">
        <f>SUM(T191,U191)</f>
        <v>0</v>
      </c>
      <c r="T191" s="19"/>
      <c r="U191" s="20"/>
      <c r="V191" s="190"/>
      <c r="W191" s="191"/>
    </row>
    <row r="192" spans="1:23">
      <c r="A192" s="23">
        <v>5300</v>
      </c>
      <c r="B192" s="24" t="s">
        <v>710</v>
      </c>
      <c r="C192" s="23" t="s">
        <v>247</v>
      </c>
      <c r="D192" s="25">
        <f>SUM(D194)</f>
        <v>0</v>
      </c>
      <c r="E192" s="26">
        <f>SUM(E194)</f>
        <v>0</v>
      </c>
      <c r="F192" s="26">
        <f>SUM(F194)</f>
        <v>0</v>
      </c>
      <c r="G192" s="25">
        <f t="shared" ref="G192:L192" si="117">SUM(G194)</f>
        <v>0</v>
      </c>
      <c r="H192" s="26">
        <f t="shared" si="117"/>
        <v>0</v>
      </c>
      <c r="I192" s="26">
        <f t="shared" si="117"/>
        <v>0</v>
      </c>
      <c r="J192" s="25">
        <f t="shared" si="117"/>
        <v>0</v>
      </c>
      <c r="K192" s="26">
        <f t="shared" si="117"/>
        <v>0</v>
      </c>
      <c r="L192" s="26">
        <f t="shared" si="117"/>
        <v>0</v>
      </c>
      <c r="M192" s="189">
        <f t="shared" si="114"/>
        <v>0</v>
      </c>
      <c r="N192" s="189">
        <f t="shared" si="115"/>
        <v>0</v>
      </c>
      <c r="O192" s="189">
        <f t="shared" si="116"/>
        <v>0</v>
      </c>
      <c r="P192" s="25">
        <f t="shared" ref="P192:U192" si="118">SUM(P194)</f>
        <v>0</v>
      </c>
      <c r="Q192" s="26">
        <f t="shared" si="118"/>
        <v>0</v>
      </c>
      <c r="R192" s="26">
        <f t="shared" si="118"/>
        <v>0</v>
      </c>
      <c r="S192" s="25">
        <f t="shared" si="118"/>
        <v>0</v>
      </c>
      <c r="T192" s="26">
        <f t="shared" si="118"/>
        <v>0</v>
      </c>
      <c r="U192" s="26">
        <f t="shared" si="118"/>
        <v>0</v>
      </c>
      <c r="V192" s="190"/>
      <c r="W192" s="191"/>
    </row>
    <row r="193" spans="1:23">
      <c r="A193" s="2"/>
      <c r="B193" s="1" t="s">
        <v>531</v>
      </c>
      <c r="C193" s="2"/>
      <c r="D193" s="21"/>
      <c r="E193" s="21"/>
      <c r="F193" s="22"/>
      <c r="G193" s="21"/>
      <c r="H193" s="21"/>
      <c r="I193" s="22"/>
      <c r="J193" s="21"/>
      <c r="K193" s="21"/>
      <c r="L193" s="22"/>
      <c r="M193" s="189"/>
      <c r="N193" s="189"/>
      <c r="O193" s="189"/>
      <c r="P193" s="21"/>
      <c r="Q193" s="21"/>
      <c r="R193" s="22"/>
      <c r="S193" s="21"/>
      <c r="T193" s="21"/>
      <c r="U193" s="22"/>
      <c r="V193" s="190"/>
      <c r="W193" s="191"/>
    </row>
    <row r="194" spans="1:23">
      <c r="A194" s="2">
        <v>5311</v>
      </c>
      <c r="B194" s="1" t="s">
        <v>711</v>
      </c>
      <c r="C194" s="2" t="s">
        <v>712</v>
      </c>
      <c r="D194" s="19">
        <f>SUM(E194,F194)</f>
        <v>0</v>
      </c>
      <c r="E194" s="19"/>
      <c r="F194" s="20"/>
      <c r="G194" s="19">
        <f>SUM(H194,I194)</f>
        <v>0</v>
      </c>
      <c r="H194" s="19"/>
      <c r="I194" s="20"/>
      <c r="J194" s="19">
        <f>SUM(K194,L194)</f>
        <v>0</v>
      </c>
      <c r="K194" s="19"/>
      <c r="L194" s="20"/>
      <c r="M194" s="189">
        <f t="shared" si="114"/>
        <v>0</v>
      </c>
      <c r="N194" s="189">
        <f t="shared" si="115"/>
        <v>0</v>
      </c>
      <c r="O194" s="189">
        <f t="shared" si="116"/>
        <v>0</v>
      </c>
      <c r="P194" s="19">
        <f>SUM(Q194,R194)</f>
        <v>0</v>
      </c>
      <c r="Q194" s="19"/>
      <c r="R194" s="20"/>
      <c r="S194" s="19">
        <f>SUM(T194,U194)</f>
        <v>0</v>
      </c>
      <c r="T194" s="19"/>
      <c r="U194" s="20"/>
      <c r="V194" s="190"/>
      <c r="W194" s="191"/>
    </row>
    <row r="195" spans="1:23" ht="21">
      <c r="A195" s="23">
        <v>5400</v>
      </c>
      <c r="B195" s="24" t="s">
        <v>752</v>
      </c>
      <c r="C195" s="23" t="s">
        <v>247</v>
      </c>
      <c r="D195" s="25">
        <f>SUM(D197:D200)</f>
        <v>0</v>
      </c>
      <c r="E195" s="26">
        <f>SUM(E197:E200)</f>
        <v>0</v>
      </c>
      <c r="F195" s="26">
        <f>SUM(F197:F200)</f>
        <v>0</v>
      </c>
      <c r="G195" s="25">
        <f t="shared" ref="G195:L195" si="119">SUM(G197:G200)</f>
        <v>0</v>
      </c>
      <c r="H195" s="26">
        <f t="shared" si="119"/>
        <v>0</v>
      </c>
      <c r="I195" s="26">
        <f t="shared" si="119"/>
        <v>0</v>
      </c>
      <c r="J195" s="25">
        <f t="shared" si="119"/>
        <v>0</v>
      </c>
      <c r="K195" s="26">
        <f t="shared" si="119"/>
        <v>0</v>
      </c>
      <c r="L195" s="26">
        <f t="shared" si="119"/>
        <v>0</v>
      </c>
      <c r="M195" s="189">
        <f t="shared" si="114"/>
        <v>0</v>
      </c>
      <c r="N195" s="189">
        <f t="shared" si="115"/>
        <v>0</v>
      </c>
      <c r="O195" s="189">
        <f t="shared" si="116"/>
        <v>0</v>
      </c>
      <c r="P195" s="25">
        <f t="shared" ref="P195:U195" si="120">SUM(P197:P200)</f>
        <v>0</v>
      </c>
      <c r="Q195" s="26">
        <f t="shared" si="120"/>
        <v>0</v>
      </c>
      <c r="R195" s="26">
        <f t="shared" si="120"/>
        <v>0</v>
      </c>
      <c r="S195" s="25">
        <f t="shared" si="120"/>
        <v>0</v>
      </c>
      <c r="T195" s="26">
        <f t="shared" si="120"/>
        <v>0</v>
      </c>
      <c r="U195" s="26">
        <f t="shared" si="120"/>
        <v>0</v>
      </c>
      <c r="V195" s="190"/>
      <c r="W195" s="191"/>
    </row>
    <row r="196" spans="1:23">
      <c r="A196" s="2"/>
      <c r="B196" s="1" t="s">
        <v>531</v>
      </c>
      <c r="C196" s="2"/>
      <c r="D196" s="21"/>
      <c r="E196" s="21"/>
      <c r="F196" s="22"/>
      <c r="G196" s="21"/>
      <c r="H196" s="21"/>
      <c r="I196" s="22"/>
      <c r="J196" s="21"/>
      <c r="K196" s="21"/>
      <c r="L196" s="22"/>
      <c r="M196" s="189"/>
      <c r="N196" s="189"/>
      <c r="O196" s="189"/>
      <c r="P196" s="21"/>
      <c r="Q196" s="21"/>
      <c r="R196" s="22"/>
      <c r="S196" s="21"/>
      <c r="T196" s="21"/>
      <c r="U196" s="22"/>
      <c r="V196" s="190"/>
      <c r="W196" s="191"/>
    </row>
    <row r="197" spans="1:23">
      <c r="A197" s="2">
        <v>5411</v>
      </c>
      <c r="B197" s="1" t="s">
        <v>713</v>
      </c>
      <c r="C197" s="2" t="s">
        <v>714</v>
      </c>
      <c r="D197" s="19">
        <f>SUM(E197,F197)</f>
        <v>0</v>
      </c>
      <c r="E197" s="19"/>
      <c r="F197" s="20">
        <f>+'8'!I372</f>
        <v>0</v>
      </c>
      <c r="G197" s="19">
        <f>SUM(H197,I197)</f>
        <v>0</v>
      </c>
      <c r="H197" s="19"/>
      <c r="I197" s="20">
        <f>+'8'!L372</f>
        <v>0</v>
      </c>
      <c r="J197" s="19">
        <f>SUM(K197,L197)</f>
        <v>0</v>
      </c>
      <c r="K197" s="19"/>
      <c r="L197" s="20">
        <f>+'8'!O372</f>
        <v>0</v>
      </c>
      <c r="M197" s="189">
        <f t="shared" si="114"/>
        <v>0</v>
      </c>
      <c r="N197" s="189">
        <f t="shared" si="115"/>
        <v>0</v>
      </c>
      <c r="O197" s="189">
        <f t="shared" si="116"/>
        <v>0</v>
      </c>
      <c r="P197" s="19">
        <f>SUM(Q197,R197)</f>
        <v>0</v>
      </c>
      <c r="Q197" s="19"/>
      <c r="R197" s="20">
        <f>+'8'!U372</f>
        <v>0</v>
      </c>
      <c r="S197" s="19">
        <f>SUM(T197,U197)</f>
        <v>0</v>
      </c>
      <c r="T197" s="19"/>
      <c r="U197" s="20">
        <f>+'8'!X372</f>
        <v>0</v>
      </c>
      <c r="V197" s="190"/>
      <c r="W197" s="191"/>
    </row>
    <row r="198" spans="1:23">
      <c r="A198" s="2">
        <v>5421</v>
      </c>
      <c r="B198" s="1" t="s">
        <v>715</v>
      </c>
      <c r="C198" s="2" t="s">
        <v>716</v>
      </c>
      <c r="D198" s="19">
        <f>SUM(E198,F198)</f>
        <v>0</v>
      </c>
      <c r="E198" s="19"/>
      <c r="F198" s="20"/>
      <c r="G198" s="19">
        <f>SUM(H198,I198)</f>
        <v>0</v>
      </c>
      <c r="H198" s="19"/>
      <c r="I198" s="20"/>
      <c r="J198" s="19">
        <f>SUM(K198,L198)</f>
        <v>0</v>
      </c>
      <c r="K198" s="19"/>
      <c r="L198" s="20"/>
      <c r="M198" s="189">
        <f t="shared" si="114"/>
        <v>0</v>
      </c>
      <c r="N198" s="189">
        <f t="shared" si="115"/>
        <v>0</v>
      </c>
      <c r="O198" s="189">
        <f t="shared" si="116"/>
        <v>0</v>
      </c>
      <c r="P198" s="19">
        <f>SUM(Q198,R198)</f>
        <v>0</v>
      </c>
      <c r="Q198" s="19"/>
      <c r="R198" s="20"/>
      <c r="S198" s="19">
        <f>SUM(T198,U198)</f>
        <v>0</v>
      </c>
      <c r="T198" s="19"/>
      <c r="U198" s="20"/>
      <c r="V198" s="190"/>
      <c r="W198" s="191"/>
    </row>
    <row r="199" spans="1:23">
      <c r="A199" s="2">
        <v>5431</v>
      </c>
      <c r="B199" s="1" t="s">
        <v>717</v>
      </c>
      <c r="C199" s="2" t="s">
        <v>718</v>
      </c>
      <c r="D199" s="19">
        <f>SUM(E199,F199)</f>
        <v>0</v>
      </c>
      <c r="E199" s="19"/>
      <c r="F199" s="20"/>
      <c r="G199" s="19">
        <f>SUM(H199,I199)</f>
        <v>0</v>
      </c>
      <c r="H199" s="19"/>
      <c r="I199" s="20"/>
      <c r="J199" s="19">
        <f>SUM(K199,L199)</f>
        <v>0</v>
      </c>
      <c r="K199" s="19"/>
      <c r="L199" s="20"/>
      <c r="M199" s="189">
        <f t="shared" si="114"/>
        <v>0</v>
      </c>
      <c r="N199" s="189">
        <f t="shared" si="115"/>
        <v>0</v>
      </c>
      <c r="O199" s="189">
        <f t="shared" si="116"/>
        <v>0</v>
      </c>
      <c r="P199" s="19">
        <f>SUM(Q199,R199)</f>
        <v>0</v>
      </c>
      <c r="Q199" s="19"/>
      <c r="R199" s="20"/>
      <c r="S199" s="19">
        <f>SUM(T199,U199)</f>
        <v>0</v>
      </c>
      <c r="T199" s="19"/>
      <c r="U199" s="20"/>
      <c r="V199" s="190"/>
      <c r="W199" s="191"/>
    </row>
    <row r="200" spans="1:23">
      <c r="A200" s="2">
        <v>5441</v>
      </c>
      <c r="B200" s="1" t="s">
        <v>719</v>
      </c>
      <c r="C200" s="2" t="s">
        <v>720</v>
      </c>
      <c r="D200" s="19">
        <f>SUM(E200,F200)</f>
        <v>0</v>
      </c>
      <c r="E200" s="19"/>
      <c r="F200" s="20"/>
      <c r="G200" s="19">
        <f>SUM(H200,I200)</f>
        <v>0</v>
      </c>
      <c r="H200" s="19"/>
      <c r="I200" s="20"/>
      <c r="J200" s="19">
        <f>SUM(K200,L200)</f>
        <v>0</v>
      </c>
      <c r="K200" s="19"/>
      <c r="L200" s="20"/>
      <c r="M200" s="189">
        <f t="shared" si="114"/>
        <v>0</v>
      </c>
      <c r="N200" s="189">
        <f t="shared" si="115"/>
        <v>0</v>
      </c>
      <c r="O200" s="189">
        <f t="shared" si="116"/>
        <v>0</v>
      </c>
      <c r="P200" s="19">
        <f>SUM(Q200,R200)</f>
        <v>0</v>
      </c>
      <c r="Q200" s="19"/>
      <c r="R200" s="20"/>
      <c r="S200" s="19">
        <f>SUM(T200,U200)</f>
        <v>0</v>
      </c>
      <c r="T200" s="19"/>
      <c r="U200" s="20"/>
      <c r="V200" s="190"/>
      <c r="W200" s="191"/>
    </row>
    <row r="201" spans="1:23" ht="21">
      <c r="A201" s="23">
        <v>5500</v>
      </c>
      <c r="B201" s="24" t="s">
        <v>721</v>
      </c>
      <c r="C201" s="23" t="s">
        <v>247</v>
      </c>
      <c r="D201" s="25">
        <f>SUM(D203)</f>
        <v>0</v>
      </c>
      <c r="E201" s="26">
        <f>SUM(E203)</f>
        <v>0</v>
      </c>
      <c r="F201" s="26">
        <f>SUM(F203)</f>
        <v>0</v>
      </c>
      <c r="G201" s="25">
        <f t="shared" ref="G201:L201" si="121">SUM(G203)</f>
        <v>0</v>
      </c>
      <c r="H201" s="26">
        <f t="shared" si="121"/>
        <v>0</v>
      </c>
      <c r="I201" s="26">
        <f t="shared" si="121"/>
        <v>0</v>
      </c>
      <c r="J201" s="25">
        <f t="shared" si="121"/>
        <v>0</v>
      </c>
      <c r="K201" s="26">
        <f t="shared" si="121"/>
        <v>0</v>
      </c>
      <c r="L201" s="26">
        <f t="shared" si="121"/>
        <v>0</v>
      </c>
      <c r="M201" s="189">
        <f t="shared" si="114"/>
        <v>0</v>
      </c>
      <c r="N201" s="189">
        <f t="shared" si="115"/>
        <v>0</v>
      </c>
      <c r="O201" s="189">
        <f t="shared" si="116"/>
        <v>0</v>
      </c>
      <c r="P201" s="25">
        <f t="shared" ref="P201:U201" si="122">SUM(P203)</f>
        <v>0</v>
      </c>
      <c r="Q201" s="26">
        <f t="shared" si="122"/>
        <v>0</v>
      </c>
      <c r="R201" s="26">
        <f t="shared" si="122"/>
        <v>0</v>
      </c>
      <c r="S201" s="25">
        <f t="shared" si="122"/>
        <v>0</v>
      </c>
      <c r="T201" s="26">
        <f t="shared" si="122"/>
        <v>0</v>
      </c>
      <c r="U201" s="26">
        <f t="shared" si="122"/>
        <v>0</v>
      </c>
      <c r="V201" s="190"/>
      <c r="W201" s="191"/>
    </row>
    <row r="202" spans="1:23">
      <c r="A202" s="2"/>
      <c r="B202" s="1" t="s">
        <v>531</v>
      </c>
      <c r="C202" s="2"/>
      <c r="D202" s="21"/>
      <c r="E202" s="21"/>
      <c r="F202" s="22"/>
      <c r="G202" s="21"/>
      <c r="H202" s="21"/>
      <c r="I202" s="22"/>
      <c r="J202" s="21"/>
      <c r="K202" s="21"/>
      <c r="L202" s="22"/>
      <c r="M202" s="189"/>
      <c r="N202" s="189"/>
      <c r="O202" s="189"/>
      <c r="P202" s="21"/>
      <c r="Q202" s="21"/>
      <c r="R202" s="22"/>
      <c r="S202" s="21"/>
      <c r="T202" s="21"/>
      <c r="U202" s="22"/>
      <c r="V202" s="190"/>
      <c r="W202" s="191"/>
    </row>
    <row r="203" spans="1:23" ht="21">
      <c r="A203" s="2">
        <v>5511</v>
      </c>
      <c r="B203" s="1" t="s">
        <v>721</v>
      </c>
      <c r="C203" s="2" t="s">
        <v>722</v>
      </c>
      <c r="D203" s="19">
        <f>SUM(E203,F203)</f>
        <v>0</v>
      </c>
      <c r="E203" s="19"/>
      <c r="F203" s="20"/>
      <c r="G203" s="19">
        <f>SUM(H203,I203)</f>
        <v>0</v>
      </c>
      <c r="H203" s="19"/>
      <c r="I203" s="20"/>
      <c r="J203" s="19">
        <f>SUM(K203,L203)</f>
        <v>0</v>
      </c>
      <c r="K203" s="19"/>
      <c r="L203" s="20"/>
      <c r="M203" s="189">
        <f t="shared" si="114"/>
        <v>0</v>
      </c>
      <c r="N203" s="189">
        <f t="shared" si="115"/>
        <v>0</v>
      </c>
      <c r="O203" s="189">
        <f t="shared" si="116"/>
        <v>0</v>
      </c>
      <c r="P203" s="19">
        <f>SUM(Q203,R203)</f>
        <v>0</v>
      </c>
      <c r="Q203" s="19"/>
      <c r="R203" s="20"/>
      <c r="S203" s="19">
        <f>SUM(T203,U203)</f>
        <v>0</v>
      </c>
      <c r="T203" s="19"/>
      <c r="U203" s="20"/>
      <c r="V203" s="190"/>
      <c r="W203" s="191"/>
    </row>
    <row r="204" spans="1:23" ht="21">
      <c r="A204" s="23">
        <v>6000</v>
      </c>
      <c r="B204" s="24" t="s">
        <v>723</v>
      </c>
      <c r="C204" s="23" t="s">
        <v>247</v>
      </c>
      <c r="D204" s="25">
        <f t="shared" ref="D204:I204" si="123">SUM(D206,D214,D219,D222)</f>
        <v>-259263.185</v>
      </c>
      <c r="E204" s="26">
        <f t="shared" si="123"/>
        <v>0</v>
      </c>
      <c r="F204" s="26">
        <f t="shared" si="123"/>
        <v>-259263.185</v>
      </c>
      <c r="G204" s="25">
        <f t="shared" si="123"/>
        <v>-2454078</v>
      </c>
      <c r="H204" s="26">
        <f t="shared" si="123"/>
        <v>0</v>
      </c>
      <c r="I204" s="26">
        <f t="shared" si="123"/>
        <v>-2454078</v>
      </c>
      <c r="J204" s="25">
        <f>SUM(J206,J214,J219,J222)</f>
        <v>-350000</v>
      </c>
      <c r="K204" s="26">
        <f>SUM(K206,K214,K219,K222)</f>
        <v>0</v>
      </c>
      <c r="L204" s="26">
        <f>SUM(L206,L214,L219,L222)</f>
        <v>-350000</v>
      </c>
      <c r="M204" s="189">
        <f t="shared" si="114"/>
        <v>2104078</v>
      </c>
      <c r="N204" s="189">
        <f t="shared" si="115"/>
        <v>0</v>
      </c>
      <c r="O204" s="189">
        <f t="shared" si="116"/>
        <v>2104078</v>
      </c>
      <c r="P204" s="25">
        <f t="shared" ref="P204:U204" si="124">SUM(P206,P214,P219,P222)</f>
        <v>-350000</v>
      </c>
      <c r="Q204" s="26">
        <f t="shared" si="124"/>
        <v>0</v>
      </c>
      <c r="R204" s="26">
        <f t="shared" si="124"/>
        <v>-350000</v>
      </c>
      <c r="S204" s="25">
        <f t="shared" si="124"/>
        <v>-350000</v>
      </c>
      <c r="T204" s="26">
        <f t="shared" si="124"/>
        <v>0</v>
      </c>
      <c r="U204" s="26">
        <f t="shared" si="124"/>
        <v>-350000</v>
      </c>
      <c r="V204" s="190"/>
      <c r="W204" s="191"/>
    </row>
    <row r="205" spans="1:23">
      <c r="A205" s="2"/>
      <c r="B205" s="1" t="s">
        <v>356</v>
      </c>
      <c r="C205" s="2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191"/>
    </row>
    <row r="206" spans="1:23" ht="21">
      <c r="A206" s="23">
        <v>6100</v>
      </c>
      <c r="B206" s="24" t="s">
        <v>724</v>
      </c>
      <c r="C206" s="23" t="s">
        <v>247</v>
      </c>
      <c r="D206" s="25">
        <f t="shared" ref="D206:I206" si="125">SUM(D208:D210)</f>
        <v>-52185.430999999997</v>
      </c>
      <c r="E206" s="26">
        <f t="shared" si="125"/>
        <v>0</v>
      </c>
      <c r="F206" s="26">
        <f t="shared" si="125"/>
        <v>-52185.430999999997</v>
      </c>
      <c r="G206" s="25">
        <f t="shared" si="125"/>
        <v>-1802800</v>
      </c>
      <c r="H206" s="26">
        <f t="shared" si="125"/>
        <v>0</v>
      </c>
      <c r="I206" s="26">
        <f t="shared" si="125"/>
        <v>-1802800</v>
      </c>
      <c r="J206" s="25">
        <f>SUM(J208:J210)</f>
        <v>-100000</v>
      </c>
      <c r="K206" s="26">
        <f>SUM(K208:K210)</f>
        <v>0</v>
      </c>
      <c r="L206" s="26">
        <f>SUM(L208:L210)</f>
        <v>-100000</v>
      </c>
      <c r="M206" s="189">
        <f t="shared" si="114"/>
        <v>1702800</v>
      </c>
      <c r="N206" s="189">
        <f t="shared" si="115"/>
        <v>0</v>
      </c>
      <c r="O206" s="189">
        <f t="shared" si="116"/>
        <v>1702800</v>
      </c>
      <c r="P206" s="25">
        <f t="shared" ref="P206:U206" si="126">SUM(P208:P210)</f>
        <v>-100000</v>
      </c>
      <c r="Q206" s="26">
        <f t="shared" si="126"/>
        <v>0</v>
      </c>
      <c r="R206" s="26">
        <f t="shared" si="126"/>
        <v>-100000</v>
      </c>
      <c r="S206" s="25">
        <f t="shared" si="126"/>
        <v>-100000</v>
      </c>
      <c r="T206" s="26">
        <f t="shared" si="126"/>
        <v>0</v>
      </c>
      <c r="U206" s="26">
        <f t="shared" si="126"/>
        <v>-100000</v>
      </c>
      <c r="V206" s="190"/>
      <c r="W206" s="191"/>
    </row>
    <row r="207" spans="1:23">
      <c r="A207" s="2"/>
      <c r="B207" s="1" t="s">
        <v>356</v>
      </c>
      <c r="C207" s="2"/>
      <c r="D207" s="21"/>
      <c r="E207" s="21"/>
      <c r="F207" s="22"/>
      <c r="G207" s="21"/>
      <c r="H207" s="21"/>
      <c r="I207" s="22"/>
      <c r="J207" s="21"/>
      <c r="K207" s="21"/>
      <c r="L207" s="22"/>
      <c r="M207" s="189"/>
      <c r="N207" s="189"/>
      <c r="O207" s="189"/>
      <c r="P207" s="21"/>
      <c r="Q207" s="21"/>
      <c r="R207" s="22"/>
      <c r="S207" s="21"/>
      <c r="T207" s="21"/>
      <c r="U207" s="22"/>
      <c r="V207" s="190"/>
      <c r="W207" s="191"/>
    </row>
    <row r="208" spans="1:23">
      <c r="A208" s="2">
        <v>6110</v>
      </c>
      <c r="B208" s="1" t="s">
        <v>725</v>
      </c>
      <c r="C208" s="2" t="s">
        <v>294</v>
      </c>
      <c r="D208" s="19">
        <f>SUM(E208,F208)</f>
        <v>0</v>
      </c>
      <c r="E208" s="19"/>
      <c r="F208" s="20"/>
      <c r="G208" s="19">
        <f>SUM(H208,I208)</f>
        <v>0</v>
      </c>
      <c r="H208" s="19"/>
      <c r="I208" s="20"/>
      <c r="J208" s="19">
        <f>SUM(K208,L208)</f>
        <v>0</v>
      </c>
      <c r="K208" s="19"/>
      <c r="L208" s="20"/>
      <c r="M208" s="189">
        <f t="shared" si="114"/>
        <v>0</v>
      </c>
      <c r="N208" s="189">
        <f t="shared" si="115"/>
        <v>0</v>
      </c>
      <c r="O208" s="189">
        <f t="shared" si="116"/>
        <v>0</v>
      </c>
      <c r="P208" s="19">
        <f>SUM(Q208,R208)</f>
        <v>0</v>
      </c>
      <c r="Q208" s="19"/>
      <c r="R208" s="20"/>
      <c r="S208" s="19">
        <f>SUM(T208,U208)</f>
        <v>0</v>
      </c>
      <c r="T208" s="19"/>
      <c r="U208" s="20"/>
      <c r="V208" s="190"/>
      <c r="W208" s="191"/>
    </row>
    <row r="209" spans="1:23">
      <c r="A209" s="2">
        <v>6120</v>
      </c>
      <c r="B209" s="1" t="s">
        <v>726</v>
      </c>
      <c r="C209" s="2" t="s">
        <v>295</v>
      </c>
      <c r="D209" s="19">
        <f>SUM(E209,F209)</f>
        <v>0</v>
      </c>
      <c r="E209" s="19"/>
      <c r="F209" s="20"/>
      <c r="G209" s="19">
        <f>SUM(H209,I209)</f>
        <v>0</v>
      </c>
      <c r="H209" s="19"/>
      <c r="I209" s="20"/>
      <c r="J209" s="19">
        <f>SUM(K209,L209)</f>
        <v>0</v>
      </c>
      <c r="K209" s="19"/>
      <c r="L209" s="20"/>
      <c r="M209" s="189">
        <f t="shared" si="114"/>
        <v>0</v>
      </c>
      <c r="N209" s="189">
        <f t="shared" si="115"/>
        <v>0</v>
      </c>
      <c r="O209" s="189">
        <f t="shared" si="116"/>
        <v>0</v>
      </c>
      <c r="P209" s="19">
        <f>SUM(Q209,R209)</f>
        <v>0</v>
      </c>
      <c r="Q209" s="19"/>
      <c r="R209" s="20"/>
      <c r="S209" s="19">
        <f>SUM(T209,U209)</f>
        <v>0</v>
      </c>
      <c r="T209" s="19"/>
      <c r="U209" s="20"/>
      <c r="V209" s="190"/>
      <c r="W209" s="191"/>
    </row>
    <row r="210" spans="1:23">
      <c r="A210" s="2">
        <v>6130</v>
      </c>
      <c r="B210" s="1" t="s">
        <v>727</v>
      </c>
      <c r="C210" s="2" t="s">
        <v>728</v>
      </c>
      <c r="D210" s="19">
        <f>SUM(E210,F210)</f>
        <v>-52185.430999999997</v>
      </c>
      <c r="E210" s="19"/>
      <c r="F210" s="20">
        <v>-52185.430999999997</v>
      </c>
      <c r="G210" s="19">
        <f>SUM(H210,I210)</f>
        <v>-1802800</v>
      </c>
      <c r="H210" s="19"/>
      <c r="I210" s="20">
        <v>-1802800</v>
      </c>
      <c r="J210" s="19">
        <f>SUM(K210,L210)</f>
        <v>-100000</v>
      </c>
      <c r="K210" s="19"/>
      <c r="L210" s="20">
        <v>-100000</v>
      </c>
      <c r="M210" s="189">
        <f t="shared" si="114"/>
        <v>1702800</v>
      </c>
      <c r="N210" s="189">
        <f t="shared" si="115"/>
        <v>0</v>
      </c>
      <c r="O210" s="189">
        <f t="shared" si="116"/>
        <v>1702800</v>
      </c>
      <c r="P210" s="19">
        <f>SUM(Q210,R210)</f>
        <v>-100000</v>
      </c>
      <c r="Q210" s="19"/>
      <c r="R210" s="20">
        <v>-100000</v>
      </c>
      <c r="S210" s="19">
        <f>SUM(T210,U210)</f>
        <v>-100000</v>
      </c>
      <c r="T210" s="19"/>
      <c r="U210" s="20">
        <v>-100000</v>
      </c>
      <c r="V210" s="190"/>
      <c r="W210" s="191"/>
    </row>
    <row r="211" spans="1:23" ht="21">
      <c r="A211" s="23">
        <v>6200</v>
      </c>
      <c r="B211" s="24" t="s">
        <v>729</v>
      </c>
      <c r="C211" s="23" t="s">
        <v>247</v>
      </c>
      <c r="D211" s="25">
        <f t="shared" ref="D211:I211" si="127">SUM(D213:D214)</f>
        <v>0</v>
      </c>
      <c r="E211" s="26">
        <f t="shared" si="127"/>
        <v>0</v>
      </c>
      <c r="F211" s="26">
        <f t="shared" si="127"/>
        <v>0</v>
      </c>
      <c r="G211" s="25">
        <f t="shared" si="127"/>
        <v>0</v>
      </c>
      <c r="H211" s="26">
        <f t="shared" si="127"/>
        <v>0</v>
      </c>
      <c r="I211" s="26">
        <f t="shared" si="127"/>
        <v>0</v>
      </c>
      <c r="J211" s="25">
        <f>SUM(J213:J214)</f>
        <v>0</v>
      </c>
      <c r="K211" s="26">
        <f>SUM(K213:K214)</f>
        <v>0</v>
      </c>
      <c r="L211" s="26">
        <f>SUM(L213:L214)</f>
        <v>0</v>
      </c>
      <c r="M211" s="189">
        <f t="shared" si="114"/>
        <v>0</v>
      </c>
      <c r="N211" s="189">
        <f t="shared" si="115"/>
        <v>0</v>
      </c>
      <c r="O211" s="189">
        <f t="shared" si="116"/>
        <v>0</v>
      </c>
      <c r="P211" s="25">
        <f t="shared" ref="P211:U211" si="128">SUM(P213:P214)</f>
        <v>0</v>
      </c>
      <c r="Q211" s="26">
        <f t="shared" si="128"/>
        <v>0</v>
      </c>
      <c r="R211" s="26">
        <f t="shared" si="128"/>
        <v>0</v>
      </c>
      <c r="S211" s="25">
        <f t="shared" si="128"/>
        <v>0</v>
      </c>
      <c r="T211" s="26">
        <f t="shared" si="128"/>
        <v>0</v>
      </c>
      <c r="U211" s="26">
        <f t="shared" si="128"/>
        <v>0</v>
      </c>
      <c r="V211" s="190"/>
      <c r="W211" s="191"/>
    </row>
    <row r="212" spans="1:23">
      <c r="A212" s="2"/>
      <c r="B212" s="1" t="s">
        <v>356</v>
      </c>
      <c r="C212" s="2"/>
      <c r="D212" s="21"/>
      <c r="E212" s="21"/>
      <c r="F212" s="22"/>
      <c r="G212" s="21"/>
      <c r="H212" s="21"/>
      <c r="I212" s="22"/>
      <c r="J212" s="21"/>
      <c r="K212" s="21"/>
      <c r="L212" s="22"/>
      <c r="M212" s="189"/>
      <c r="N212" s="189"/>
      <c r="O212" s="189"/>
      <c r="P212" s="21"/>
      <c r="Q212" s="21"/>
      <c r="R212" s="22"/>
      <c r="S212" s="21"/>
      <c r="T212" s="21"/>
      <c r="U212" s="22"/>
      <c r="V212" s="190"/>
      <c r="W212" s="191"/>
    </row>
    <row r="213" spans="1:23" ht="21">
      <c r="A213" s="2">
        <v>6210</v>
      </c>
      <c r="B213" s="1" t="s">
        <v>730</v>
      </c>
      <c r="C213" s="2" t="s">
        <v>731</v>
      </c>
      <c r="D213" s="19">
        <f>SUM(E213,F213)</f>
        <v>0</v>
      </c>
      <c r="E213" s="19"/>
      <c r="F213" s="20"/>
      <c r="G213" s="19">
        <f>SUM(H213,I213)</f>
        <v>0</v>
      </c>
      <c r="H213" s="19"/>
      <c r="I213" s="20"/>
      <c r="J213" s="19">
        <f>SUM(K213,L213)</f>
        <v>0</v>
      </c>
      <c r="K213" s="19"/>
      <c r="L213" s="20"/>
      <c r="M213" s="189">
        <f t="shared" si="114"/>
        <v>0</v>
      </c>
      <c r="N213" s="189">
        <f t="shared" si="115"/>
        <v>0</v>
      </c>
      <c r="O213" s="189">
        <f t="shared" si="116"/>
        <v>0</v>
      </c>
      <c r="P213" s="19">
        <f>SUM(Q213,R213)</f>
        <v>0</v>
      </c>
      <c r="Q213" s="19"/>
      <c r="R213" s="20"/>
      <c r="S213" s="19">
        <f>SUM(T213,U213)</f>
        <v>0</v>
      </c>
      <c r="T213" s="19"/>
      <c r="U213" s="20"/>
      <c r="V213" s="190"/>
      <c r="W213" s="191"/>
    </row>
    <row r="214" spans="1:23" ht="21">
      <c r="A214" s="23">
        <v>6220</v>
      </c>
      <c r="B214" s="24" t="s">
        <v>732</v>
      </c>
      <c r="C214" s="23" t="s">
        <v>247</v>
      </c>
      <c r="D214" s="25">
        <f t="shared" ref="D214:I214" si="129">SUM(D216:D218)</f>
        <v>0</v>
      </c>
      <c r="E214" s="26">
        <f t="shared" si="129"/>
        <v>0</v>
      </c>
      <c r="F214" s="26">
        <f t="shared" si="129"/>
        <v>0</v>
      </c>
      <c r="G214" s="25">
        <f t="shared" si="129"/>
        <v>0</v>
      </c>
      <c r="H214" s="26">
        <f t="shared" si="129"/>
        <v>0</v>
      </c>
      <c r="I214" s="26">
        <f t="shared" si="129"/>
        <v>0</v>
      </c>
      <c r="J214" s="25">
        <f>SUM(J216:J218)</f>
        <v>0</v>
      </c>
      <c r="K214" s="26">
        <f>SUM(K216:K218)</f>
        <v>0</v>
      </c>
      <c r="L214" s="26">
        <f>SUM(L216:L218)</f>
        <v>0</v>
      </c>
      <c r="M214" s="189">
        <f t="shared" si="114"/>
        <v>0</v>
      </c>
      <c r="N214" s="189">
        <f t="shared" si="115"/>
        <v>0</v>
      </c>
      <c r="O214" s="189">
        <f t="shared" si="116"/>
        <v>0</v>
      </c>
      <c r="P214" s="25">
        <f t="shared" ref="P214:U214" si="130">SUM(P216:P218)</f>
        <v>0</v>
      </c>
      <c r="Q214" s="26">
        <f t="shared" si="130"/>
        <v>0</v>
      </c>
      <c r="R214" s="26">
        <f t="shared" si="130"/>
        <v>0</v>
      </c>
      <c r="S214" s="25">
        <f t="shared" si="130"/>
        <v>0</v>
      </c>
      <c r="T214" s="26">
        <f t="shared" si="130"/>
        <v>0</v>
      </c>
      <c r="U214" s="26">
        <f t="shared" si="130"/>
        <v>0</v>
      </c>
      <c r="V214" s="190"/>
      <c r="W214" s="191"/>
    </row>
    <row r="215" spans="1:23">
      <c r="A215" s="2"/>
      <c r="B215" s="1" t="s">
        <v>346</v>
      </c>
      <c r="C215" s="2"/>
      <c r="D215" s="21"/>
      <c r="E215" s="21"/>
      <c r="F215" s="22"/>
      <c r="G215" s="21"/>
      <c r="H215" s="21"/>
      <c r="I215" s="22"/>
      <c r="J215" s="21"/>
      <c r="K215" s="21"/>
      <c r="L215" s="22"/>
      <c r="M215" s="189">
        <f t="shared" si="114"/>
        <v>0</v>
      </c>
      <c r="N215" s="189">
        <f t="shared" si="115"/>
        <v>0</v>
      </c>
      <c r="O215" s="189">
        <f t="shared" si="116"/>
        <v>0</v>
      </c>
      <c r="P215" s="21"/>
      <c r="Q215" s="21"/>
      <c r="R215" s="22"/>
      <c r="S215" s="21"/>
      <c r="T215" s="21"/>
      <c r="U215" s="22"/>
      <c r="V215" s="190"/>
      <c r="W215" s="191"/>
    </row>
    <row r="216" spans="1:23">
      <c r="A216" s="2">
        <v>6221</v>
      </c>
      <c r="B216" s="1" t="s">
        <v>733</v>
      </c>
      <c r="C216" s="2" t="s">
        <v>734</v>
      </c>
      <c r="D216" s="19">
        <f>SUM(E216,F216)</f>
        <v>0</v>
      </c>
      <c r="E216" s="19"/>
      <c r="F216" s="20"/>
      <c r="G216" s="19">
        <f>SUM(H216,I216)</f>
        <v>0</v>
      </c>
      <c r="H216" s="19"/>
      <c r="I216" s="20"/>
      <c r="J216" s="19">
        <f>SUM(K216,L216)</f>
        <v>0</v>
      </c>
      <c r="K216" s="19"/>
      <c r="L216" s="20"/>
      <c r="M216" s="189">
        <f t="shared" si="114"/>
        <v>0</v>
      </c>
      <c r="N216" s="189">
        <f t="shared" si="115"/>
        <v>0</v>
      </c>
      <c r="O216" s="189">
        <f t="shared" si="116"/>
        <v>0</v>
      </c>
      <c r="P216" s="19">
        <f>SUM(Q216,R216)</f>
        <v>0</v>
      </c>
      <c r="Q216" s="19"/>
      <c r="R216" s="20"/>
      <c r="S216" s="19">
        <f>SUM(T216,U216)</f>
        <v>0</v>
      </c>
      <c r="T216" s="19"/>
      <c r="U216" s="20"/>
      <c r="V216" s="190"/>
      <c r="W216" s="191"/>
    </row>
    <row r="217" spans="1:23">
      <c r="A217" s="2">
        <v>6222</v>
      </c>
      <c r="B217" s="1" t="s">
        <v>735</v>
      </c>
      <c r="C217" s="2" t="s">
        <v>736</v>
      </c>
      <c r="D217" s="19">
        <f>SUM(E217,F217)</f>
        <v>0</v>
      </c>
      <c r="E217" s="19"/>
      <c r="F217" s="20"/>
      <c r="G217" s="19">
        <f>SUM(H217,I217)</f>
        <v>0</v>
      </c>
      <c r="H217" s="19"/>
      <c r="I217" s="20"/>
      <c r="J217" s="19">
        <f>SUM(K217,L217)</f>
        <v>0</v>
      </c>
      <c r="K217" s="19"/>
      <c r="L217" s="20"/>
      <c r="M217" s="189">
        <f t="shared" si="114"/>
        <v>0</v>
      </c>
      <c r="N217" s="189">
        <f t="shared" si="115"/>
        <v>0</v>
      </c>
      <c r="O217" s="189">
        <f t="shared" si="116"/>
        <v>0</v>
      </c>
      <c r="P217" s="19">
        <f>SUM(Q217,R217)</f>
        <v>0</v>
      </c>
      <c r="Q217" s="19"/>
      <c r="R217" s="20"/>
      <c r="S217" s="19">
        <f>SUM(T217,U217)</f>
        <v>0</v>
      </c>
      <c r="T217" s="19"/>
      <c r="U217" s="20"/>
      <c r="V217" s="190"/>
      <c r="W217" s="191"/>
    </row>
    <row r="218" spans="1:23" ht="21">
      <c r="A218" s="2">
        <v>6223</v>
      </c>
      <c r="B218" s="1" t="s">
        <v>737</v>
      </c>
      <c r="C218" s="2" t="s">
        <v>738</v>
      </c>
      <c r="D218" s="19">
        <f>SUM(E218,F218)</f>
        <v>0</v>
      </c>
      <c r="E218" s="19"/>
      <c r="F218" s="20"/>
      <c r="G218" s="19">
        <f>SUM(H218,I218)</f>
        <v>0</v>
      </c>
      <c r="H218" s="19"/>
      <c r="I218" s="20"/>
      <c r="J218" s="19">
        <f>SUM(K218,L218)</f>
        <v>0</v>
      </c>
      <c r="K218" s="19"/>
      <c r="L218" s="20"/>
      <c r="M218" s="189">
        <f t="shared" si="114"/>
        <v>0</v>
      </c>
      <c r="N218" s="189">
        <f t="shared" si="115"/>
        <v>0</v>
      </c>
      <c r="O218" s="189">
        <f t="shared" si="116"/>
        <v>0</v>
      </c>
      <c r="P218" s="19">
        <f>SUM(Q218,R218)</f>
        <v>0</v>
      </c>
      <c r="Q218" s="19"/>
      <c r="R218" s="20"/>
      <c r="S218" s="19">
        <f>SUM(T218,U218)</f>
        <v>0</v>
      </c>
      <c r="T218" s="19"/>
      <c r="U218" s="20"/>
      <c r="V218" s="190"/>
      <c r="W218" s="191"/>
    </row>
    <row r="219" spans="1:23" ht="21">
      <c r="A219" s="23">
        <v>6300</v>
      </c>
      <c r="B219" s="24" t="s">
        <v>739</v>
      </c>
      <c r="C219" s="23" t="s">
        <v>247</v>
      </c>
      <c r="D219" s="25">
        <f t="shared" ref="D219:I219" si="131">SUM(D221)</f>
        <v>0</v>
      </c>
      <c r="E219" s="26">
        <f t="shared" si="131"/>
        <v>0</v>
      </c>
      <c r="F219" s="26">
        <f t="shared" si="131"/>
        <v>0</v>
      </c>
      <c r="G219" s="25">
        <f t="shared" si="131"/>
        <v>0</v>
      </c>
      <c r="H219" s="26">
        <f t="shared" si="131"/>
        <v>0</v>
      </c>
      <c r="I219" s="26">
        <f t="shared" si="131"/>
        <v>0</v>
      </c>
      <c r="J219" s="25">
        <f>SUM(J221)</f>
        <v>0</v>
      </c>
      <c r="K219" s="26">
        <f>SUM(K221)</f>
        <v>0</v>
      </c>
      <c r="L219" s="26">
        <f>SUM(L221)</f>
        <v>0</v>
      </c>
      <c r="M219" s="189">
        <f t="shared" si="114"/>
        <v>0</v>
      </c>
      <c r="N219" s="189">
        <f t="shared" si="115"/>
        <v>0</v>
      </c>
      <c r="O219" s="189">
        <f t="shared" si="116"/>
        <v>0</v>
      </c>
      <c r="P219" s="25">
        <f t="shared" ref="P219:U219" si="132">SUM(P221)</f>
        <v>0</v>
      </c>
      <c r="Q219" s="26">
        <f t="shared" si="132"/>
        <v>0</v>
      </c>
      <c r="R219" s="26">
        <f t="shared" si="132"/>
        <v>0</v>
      </c>
      <c r="S219" s="25">
        <f t="shared" si="132"/>
        <v>0</v>
      </c>
      <c r="T219" s="26">
        <f t="shared" si="132"/>
        <v>0</v>
      </c>
      <c r="U219" s="26">
        <f t="shared" si="132"/>
        <v>0</v>
      </c>
      <c r="V219" s="190"/>
      <c r="W219" s="191"/>
    </row>
    <row r="220" spans="1:23">
      <c r="A220" s="2"/>
      <c r="B220" s="1" t="s">
        <v>356</v>
      </c>
      <c r="C220" s="2"/>
      <c r="D220" s="21"/>
      <c r="E220" s="21"/>
      <c r="F220" s="22"/>
      <c r="G220" s="21"/>
      <c r="H220" s="21"/>
      <c r="I220" s="22"/>
      <c r="J220" s="21"/>
      <c r="K220" s="21"/>
      <c r="L220" s="22"/>
      <c r="M220" s="189"/>
      <c r="N220" s="189"/>
      <c r="O220" s="189"/>
      <c r="P220" s="21"/>
      <c r="Q220" s="21"/>
      <c r="R220" s="22"/>
      <c r="S220" s="21"/>
      <c r="T220" s="21"/>
      <c r="U220" s="22"/>
      <c r="V220" s="190"/>
      <c r="W220" s="191"/>
    </row>
    <row r="221" spans="1:23">
      <c r="A221" s="2">
        <v>6310</v>
      </c>
      <c r="B221" s="1" t="s">
        <v>740</v>
      </c>
      <c r="C221" s="2" t="s">
        <v>741</v>
      </c>
      <c r="D221" s="19">
        <f>SUM(E221,F221)</f>
        <v>0</v>
      </c>
      <c r="E221" s="19"/>
      <c r="F221" s="20"/>
      <c r="G221" s="19">
        <f>SUM(H221,I221)</f>
        <v>0</v>
      </c>
      <c r="H221" s="19"/>
      <c r="I221" s="20"/>
      <c r="J221" s="19">
        <f>SUM(K221,L221)</f>
        <v>0</v>
      </c>
      <c r="K221" s="19"/>
      <c r="L221" s="20"/>
      <c r="M221" s="189">
        <f t="shared" si="114"/>
        <v>0</v>
      </c>
      <c r="N221" s="189">
        <f t="shared" si="115"/>
        <v>0</v>
      </c>
      <c r="O221" s="189">
        <f t="shared" si="116"/>
        <v>0</v>
      </c>
      <c r="P221" s="19">
        <f>SUM(Q221,R221)</f>
        <v>0</v>
      </c>
      <c r="Q221" s="19"/>
      <c r="R221" s="20"/>
      <c r="S221" s="19">
        <f>SUM(T221,U221)</f>
        <v>0</v>
      </c>
      <c r="T221" s="19"/>
      <c r="U221" s="20"/>
      <c r="V221" s="190"/>
      <c r="W221" s="191"/>
    </row>
    <row r="222" spans="1:23" ht="31.5">
      <c r="A222" s="23">
        <v>6400</v>
      </c>
      <c r="B222" s="24" t="s">
        <v>742</v>
      </c>
      <c r="C222" s="23" t="s">
        <v>247</v>
      </c>
      <c r="D222" s="25">
        <f t="shared" ref="D222:I222" si="133">SUM(D224:D227)</f>
        <v>-207077.75399999999</v>
      </c>
      <c r="E222" s="26">
        <f t="shared" si="133"/>
        <v>0</v>
      </c>
      <c r="F222" s="26">
        <f t="shared" si="133"/>
        <v>-207077.75399999999</v>
      </c>
      <c r="G222" s="25">
        <f t="shared" si="133"/>
        <v>-651278</v>
      </c>
      <c r="H222" s="26">
        <f t="shared" si="133"/>
        <v>0</v>
      </c>
      <c r="I222" s="26">
        <f t="shared" si="133"/>
        <v>-651278</v>
      </c>
      <c r="J222" s="25">
        <f>SUM(J224:J227)</f>
        <v>-250000</v>
      </c>
      <c r="K222" s="26">
        <f>SUM(K224:K227)</f>
        <v>0</v>
      </c>
      <c r="L222" s="26">
        <f>SUM(L224:L227)</f>
        <v>-250000</v>
      </c>
      <c r="M222" s="189">
        <f t="shared" si="114"/>
        <v>401278</v>
      </c>
      <c r="N222" s="189">
        <f t="shared" si="115"/>
        <v>0</v>
      </c>
      <c r="O222" s="189">
        <f t="shared" si="116"/>
        <v>401278</v>
      </c>
      <c r="P222" s="25">
        <f t="shared" ref="P222:U222" si="134">SUM(P224:P227)</f>
        <v>-250000</v>
      </c>
      <c r="Q222" s="26">
        <f t="shared" si="134"/>
        <v>0</v>
      </c>
      <c r="R222" s="26">
        <f t="shared" si="134"/>
        <v>-250000</v>
      </c>
      <c r="S222" s="25">
        <f t="shared" si="134"/>
        <v>-250000</v>
      </c>
      <c r="T222" s="26">
        <f t="shared" si="134"/>
        <v>0</v>
      </c>
      <c r="U222" s="26">
        <f t="shared" si="134"/>
        <v>-250000</v>
      </c>
      <c r="V222" s="190"/>
      <c r="W222" s="191"/>
    </row>
    <row r="223" spans="1:23">
      <c r="A223" s="2"/>
      <c r="B223" s="1" t="s">
        <v>356</v>
      </c>
      <c r="C223" s="2"/>
      <c r="D223" s="21"/>
      <c r="E223" s="21"/>
      <c r="F223" s="22"/>
      <c r="G223" s="21"/>
      <c r="H223" s="21"/>
      <c r="I223" s="22"/>
      <c r="J223" s="21"/>
      <c r="K223" s="21"/>
      <c r="L223" s="22"/>
      <c r="M223" s="189"/>
      <c r="N223" s="189"/>
      <c r="O223" s="189"/>
      <c r="P223" s="21"/>
      <c r="Q223" s="21"/>
      <c r="R223" s="22"/>
      <c r="S223" s="21"/>
      <c r="T223" s="21"/>
      <c r="U223" s="22"/>
      <c r="V223" s="190"/>
      <c r="W223" s="191"/>
    </row>
    <row r="224" spans="1:23">
      <c r="A224" s="2">
        <v>6410</v>
      </c>
      <c r="B224" s="1" t="s">
        <v>743</v>
      </c>
      <c r="C224" s="2" t="s">
        <v>296</v>
      </c>
      <c r="D224" s="19">
        <f>SUM(E224,F224)</f>
        <v>-207077.75399999999</v>
      </c>
      <c r="E224" s="19"/>
      <c r="F224" s="20">
        <v>-207077.75399999999</v>
      </c>
      <c r="G224" s="19">
        <f>SUM(H224,I224)</f>
        <v>-651278</v>
      </c>
      <c r="H224" s="19"/>
      <c r="I224" s="20">
        <v>-651278</v>
      </c>
      <c r="J224" s="19">
        <f>SUM(K224,L224)</f>
        <v>-250000</v>
      </c>
      <c r="K224" s="19"/>
      <c r="L224" s="20">
        <v>-250000</v>
      </c>
      <c r="M224" s="189">
        <f t="shared" si="114"/>
        <v>401278</v>
      </c>
      <c r="N224" s="189">
        <f t="shared" si="115"/>
        <v>0</v>
      </c>
      <c r="O224" s="189">
        <f t="shared" si="116"/>
        <v>401278</v>
      </c>
      <c r="P224" s="19">
        <f>SUM(Q224,R224)</f>
        <v>-250000</v>
      </c>
      <c r="Q224" s="19"/>
      <c r="R224" s="20">
        <v>-250000</v>
      </c>
      <c r="S224" s="19">
        <f>SUM(T224,U224)</f>
        <v>-250000</v>
      </c>
      <c r="T224" s="19"/>
      <c r="U224" s="20">
        <v>-250000</v>
      </c>
      <c r="V224" s="190"/>
      <c r="W224" s="191"/>
    </row>
    <row r="225" spans="1:23">
      <c r="A225" s="2">
        <v>6420</v>
      </c>
      <c r="B225" s="1" t="s">
        <v>744</v>
      </c>
      <c r="C225" s="2" t="s">
        <v>745</v>
      </c>
      <c r="D225" s="19">
        <f>SUM(E225,F225)</f>
        <v>0</v>
      </c>
      <c r="E225" s="19"/>
      <c r="F225" s="20"/>
      <c r="G225" s="19">
        <f>SUM(H225,I225)</f>
        <v>0</v>
      </c>
      <c r="H225" s="19"/>
      <c r="I225" s="20"/>
      <c r="J225" s="19">
        <f>SUM(K225,L225)</f>
        <v>0</v>
      </c>
      <c r="K225" s="19"/>
      <c r="L225" s="20"/>
      <c r="M225" s="189">
        <f t="shared" si="114"/>
        <v>0</v>
      </c>
      <c r="N225" s="189">
        <f t="shared" si="115"/>
        <v>0</v>
      </c>
      <c r="O225" s="189">
        <f t="shared" si="116"/>
        <v>0</v>
      </c>
      <c r="P225" s="19">
        <f>SUM(Q225,R225)</f>
        <v>0</v>
      </c>
      <c r="Q225" s="19"/>
      <c r="R225" s="20"/>
      <c r="S225" s="19">
        <f>SUM(T225,U225)</f>
        <v>0</v>
      </c>
      <c r="T225" s="19"/>
      <c r="U225" s="20"/>
      <c r="V225" s="190"/>
      <c r="W225" s="191"/>
    </row>
    <row r="226" spans="1:23" ht="21">
      <c r="A226" s="2">
        <v>6430</v>
      </c>
      <c r="B226" s="1" t="s">
        <v>746</v>
      </c>
      <c r="C226" s="2" t="s">
        <v>747</v>
      </c>
      <c r="D226" s="19">
        <f>SUM(E226,F226)</f>
        <v>0</v>
      </c>
      <c r="E226" s="19"/>
      <c r="F226" s="20"/>
      <c r="G226" s="19">
        <f>SUM(H226,I226)</f>
        <v>0</v>
      </c>
      <c r="H226" s="19"/>
      <c r="I226" s="20"/>
      <c r="J226" s="19">
        <f>SUM(K226,L226)</f>
        <v>0</v>
      </c>
      <c r="K226" s="19"/>
      <c r="L226" s="20"/>
      <c r="M226" s="189">
        <f t="shared" si="114"/>
        <v>0</v>
      </c>
      <c r="N226" s="189">
        <f t="shared" si="115"/>
        <v>0</v>
      </c>
      <c r="O226" s="189">
        <f t="shared" si="116"/>
        <v>0</v>
      </c>
      <c r="P226" s="19">
        <f>SUM(Q226,R226)</f>
        <v>0</v>
      </c>
      <c r="Q226" s="19"/>
      <c r="R226" s="20"/>
      <c r="S226" s="19">
        <f>SUM(T226,U226)</f>
        <v>0</v>
      </c>
      <c r="T226" s="19"/>
      <c r="U226" s="20"/>
      <c r="V226" s="190"/>
      <c r="W226" s="191"/>
    </row>
    <row r="227" spans="1:23" ht="21">
      <c r="A227" s="2">
        <v>6440</v>
      </c>
      <c r="B227" s="1" t="s">
        <v>748</v>
      </c>
      <c r="C227" s="2" t="s">
        <v>749</v>
      </c>
      <c r="D227" s="19">
        <f>SUM(E227,F227)</f>
        <v>0</v>
      </c>
      <c r="E227" s="19"/>
      <c r="F227" s="20"/>
      <c r="G227" s="19">
        <f>SUM(H227,I227)</f>
        <v>0</v>
      </c>
      <c r="H227" s="19"/>
      <c r="I227" s="20"/>
      <c r="J227" s="19">
        <f>SUM(K227,L227)</f>
        <v>0</v>
      </c>
      <c r="K227" s="19"/>
      <c r="L227" s="20"/>
      <c r="M227" s="189">
        <f t="shared" si="114"/>
        <v>0</v>
      </c>
      <c r="N227" s="189">
        <f t="shared" si="115"/>
        <v>0</v>
      </c>
      <c r="O227" s="189">
        <f t="shared" si="116"/>
        <v>0</v>
      </c>
      <c r="P227" s="19">
        <f>SUM(Q227,R227)</f>
        <v>0</v>
      </c>
      <c r="Q227" s="19"/>
      <c r="R227" s="20"/>
      <c r="S227" s="19">
        <f>SUM(T227,U227)</f>
        <v>0</v>
      </c>
      <c r="T227" s="19"/>
      <c r="U227" s="20"/>
      <c r="V227" s="190"/>
      <c r="W227" s="191"/>
    </row>
    <row r="228" spans="1:23">
      <c r="G228" s="192"/>
      <c r="H228" s="192"/>
      <c r="I228" s="192"/>
      <c r="J228" s="192"/>
      <c r="K228" s="192"/>
      <c r="L228" s="192"/>
      <c r="M228" s="192"/>
      <c r="N228" s="192"/>
      <c r="O228" s="192"/>
      <c r="P228" s="192"/>
      <c r="Q228" s="192"/>
      <c r="R228" s="192"/>
      <c r="S228" s="192"/>
      <c r="T228" s="192"/>
      <c r="U228" s="192"/>
      <c r="V228" s="192"/>
    </row>
  </sheetData>
  <protectedRanges>
    <protectedRange sqref="G2:G4 H2:I2" name="Range25_1_1_1"/>
    <protectedRange sqref="J229:K229 P229:Q229 S229:T229" name="Range24_1"/>
  </protectedRanges>
  <autoFilter ref="A11:W227"/>
  <mergeCells count="24">
    <mergeCell ref="A7:A9"/>
    <mergeCell ref="B7:B9"/>
    <mergeCell ref="C7:C9"/>
    <mergeCell ref="D7:F7"/>
    <mergeCell ref="D8:D9"/>
    <mergeCell ref="E8:F8"/>
    <mergeCell ref="M7:O7"/>
    <mergeCell ref="P7:R7"/>
    <mergeCell ref="S7:U7"/>
    <mergeCell ref="G8:G9"/>
    <mergeCell ref="H8:I8"/>
    <mergeCell ref="J8:J9"/>
    <mergeCell ref="K8:L8"/>
    <mergeCell ref="M8:M9"/>
    <mergeCell ref="A5:R5"/>
    <mergeCell ref="T1:V1"/>
    <mergeCell ref="N8:O8"/>
    <mergeCell ref="P8:P9"/>
    <mergeCell ref="Q8:R8"/>
    <mergeCell ref="S8:S9"/>
    <mergeCell ref="T8:U8"/>
    <mergeCell ref="V8:V9"/>
    <mergeCell ref="G7:I7"/>
    <mergeCell ref="J7:L7"/>
  </mergeCells>
  <pageMargins left="0.2" right="0.2" top="0.25" bottom="0.25" header="0" footer="0"/>
  <pageSetup paperSize="9" scale="5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U26"/>
  <sheetViews>
    <sheetView view="pageBreakPreview" topLeftCell="C1" zoomScaleSheetLayoutView="100" workbookViewId="0">
      <selection activeCell="U4" sqref="U4:U5"/>
    </sheetView>
  </sheetViews>
  <sheetFormatPr defaultRowHeight="12.75" customHeight="1"/>
  <cols>
    <col min="1" max="1" width="11.5" style="218" customWidth="1"/>
    <col min="2" max="2" width="45" style="219" customWidth="1"/>
    <col min="3" max="8" width="12.6640625" style="219" customWidth="1"/>
    <col min="9" max="9" width="12.6640625" style="220" customWidth="1"/>
    <col min="10" max="10" width="13.33203125" style="220" customWidth="1"/>
    <col min="11" max="15" width="12.33203125" style="220" customWidth="1"/>
    <col min="16" max="17" width="14.33203125" style="220" customWidth="1"/>
    <col min="18" max="18" width="13.1640625" style="220" customWidth="1"/>
    <col min="19" max="20" width="14.5" style="220" customWidth="1"/>
    <col min="21" max="21" width="21.5" style="222" customWidth="1"/>
    <col min="22" max="16384" width="9.33203125" style="222"/>
  </cols>
  <sheetData>
    <row r="1" spans="1:21" ht="12.75" customHeight="1">
      <c r="T1" s="279" t="s">
        <v>303</v>
      </c>
      <c r="U1" s="279"/>
    </row>
    <row r="2" spans="1:21" ht="16.5">
      <c r="K2" s="65"/>
      <c r="L2" s="65"/>
      <c r="M2" s="65"/>
      <c r="N2" s="65"/>
      <c r="Q2" s="65"/>
      <c r="R2" s="250"/>
      <c r="S2" s="214"/>
      <c r="T2" s="250"/>
      <c r="U2" s="262" t="s">
        <v>1177</v>
      </c>
    </row>
    <row r="3" spans="1:21" s="40" customFormat="1" ht="15.75" customHeight="1">
      <c r="A3" s="218"/>
      <c r="B3" s="218"/>
      <c r="C3" s="218"/>
      <c r="D3" s="65"/>
      <c r="E3" s="240"/>
      <c r="F3" s="240"/>
      <c r="G3" s="65"/>
      <c r="H3" s="65"/>
      <c r="I3" s="65"/>
      <c r="J3" s="65"/>
      <c r="K3" s="65"/>
      <c r="L3" s="65"/>
      <c r="M3" s="65"/>
      <c r="N3" s="220"/>
      <c r="O3" s="220"/>
      <c r="P3" s="65"/>
      <c r="Q3" s="65"/>
      <c r="R3" s="250"/>
      <c r="S3" s="214"/>
      <c r="T3" s="250"/>
      <c r="U3" s="262" t="s">
        <v>1175</v>
      </c>
    </row>
    <row r="4" spans="1:21" s="40" customFormat="1" ht="15.75" customHeight="1">
      <c r="A4" s="218"/>
      <c r="B4" s="218"/>
      <c r="C4" s="218"/>
      <c r="D4" s="65"/>
      <c r="E4" s="240"/>
      <c r="F4" s="240"/>
      <c r="G4" s="65"/>
      <c r="H4" s="65"/>
      <c r="I4" s="65"/>
      <c r="J4" s="65"/>
      <c r="K4" s="65"/>
      <c r="L4" s="65"/>
      <c r="M4" s="65"/>
      <c r="N4" s="220"/>
      <c r="O4" s="220"/>
      <c r="P4" s="65"/>
      <c r="Q4" s="65"/>
      <c r="R4" s="252"/>
      <c r="S4" s="214"/>
      <c r="T4" s="250"/>
      <c r="U4" s="262" t="s">
        <v>1192</v>
      </c>
    </row>
    <row r="5" spans="1:21" s="40" customFormat="1" ht="15.75" customHeight="1">
      <c r="A5" s="218"/>
      <c r="B5" s="218"/>
      <c r="C5" s="218"/>
      <c r="D5" s="65"/>
      <c r="E5" s="240"/>
      <c r="F5" s="240"/>
      <c r="G5" s="65"/>
      <c r="H5" s="65"/>
      <c r="I5" s="65"/>
      <c r="J5" s="65"/>
      <c r="K5" s="65"/>
      <c r="L5" s="65"/>
      <c r="M5" s="65"/>
      <c r="N5" s="220"/>
      <c r="O5" s="220"/>
      <c r="P5" s="65"/>
      <c r="Q5" s="65"/>
      <c r="R5" s="253"/>
      <c r="S5" s="252"/>
      <c r="T5" s="252"/>
      <c r="U5" s="263" t="s">
        <v>1193</v>
      </c>
    </row>
    <row r="6" spans="1:21" ht="21.75" customHeight="1">
      <c r="A6" s="270" t="s">
        <v>1188</v>
      </c>
      <c r="B6" s="270"/>
      <c r="C6" s="270"/>
      <c r="D6" s="270"/>
      <c r="E6" s="270"/>
      <c r="F6" s="270"/>
      <c r="G6" s="270"/>
      <c r="H6" s="270"/>
      <c r="I6" s="270"/>
      <c r="J6" s="270"/>
      <c r="K6" s="270"/>
      <c r="L6" s="270"/>
      <c r="M6" s="270"/>
      <c r="N6" s="270"/>
      <c r="O6" s="270"/>
      <c r="P6" s="270"/>
      <c r="Q6" s="270"/>
      <c r="R6" s="270"/>
      <c r="S6" s="270"/>
      <c r="T6" s="270"/>
    </row>
    <row r="7" spans="1:21" ht="20.25" customHeight="1" thickBot="1">
      <c r="U7" s="213" t="s">
        <v>0</v>
      </c>
    </row>
    <row r="8" spans="1:21" ht="30.75" customHeight="1">
      <c r="A8" s="300"/>
      <c r="B8" s="302"/>
      <c r="C8" s="272" t="s">
        <v>1179</v>
      </c>
      <c r="D8" s="272"/>
      <c r="E8" s="272"/>
      <c r="F8" s="272" t="s">
        <v>1180</v>
      </c>
      <c r="G8" s="272"/>
      <c r="H8" s="272"/>
      <c r="I8" s="272" t="s">
        <v>182</v>
      </c>
      <c r="J8" s="272"/>
      <c r="K8" s="272"/>
      <c r="L8" s="275" t="s">
        <v>1182</v>
      </c>
      <c r="M8" s="275"/>
      <c r="N8" s="275"/>
      <c r="O8" s="272" t="s">
        <v>183</v>
      </c>
      <c r="P8" s="272"/>
      <c r="Q8" s="272"/>
      <c r="R8" s="272" t="s">
        <v>1181</v>
      </c>
      <c r="S8" s="272"/>
      <c r="T8" s="272"/>
      <c r="U8" s="216" t="s">
        <v>306</v>
      </c>
    </row>
    <row r="9" spans="1:21" ht="19.5" customHeight="1">
      <c r="A9" s="301"/>
      <c r="B9" s="303"/>
      <c r="C9" s="268" t="s">
        <v>4</v>
      </c>
      <c r="D9" s="268" t="s">
        <v>5</v>
      </c>
      <c r="E9" s="268"/>
      <c r="F9" s="271" t="s">
        <v>4</v>
      </c>
      <c r="G9" s="268" t="s">
        <v>5</v>
      </c>
      <c r="H9" s="268"/>
      <c r="I9" s="268" t="s">
        <v>4</v>
      </c>
      <c r="J9" s="268" t="s">
        <v>5</v>
      </c>
      <c r="K9" s="268"/>
      <c r="L9" s="268" t="s">
        <v>4</v>
      </c>
      <c r="M9" s="268" t="s">
        <v>5</v>
      </c>
      <c r="N9" s="268"/>
      <c r="O9" s="268" t="s">
        <v>4</v>
      </c>
      <c r="P9" s="268" t="s">
        <v>5</v>
      </c>
      <c r="Q9" s="268"/>
      <c r="R9" s="268" t="s">
        <v>4</v>
      </c>
      <c r="S9" s="268" t="s">
        <v>5</v>
      </c>
      <c r="T9" s="268"/>
      <c r="U9" s="280" t="s">
        <v>1183</v>
      </c>
    </row>
    <row r="10" spans="1:21" ht="49.5" customHeight="1">
      <c r="A10" s="301"/>
      <c r="B10" s="303"/>
      <c r="C10" s="268"/>
      <c r="D10" s="37" t="s">
        <v>6</v>
      </c>
      <c r="E10" s="37" t="s">
        <v>7</v>
      </c>
      <c r="F10" s="271"/>
      <c r="G10" s="37" t="s">
        <v>6</v>
      </c>
      <c r="H10" s="37" t="s">
        <v>7</v>
      </c>
      <c r="I10" s="268"/>
      <c r="J10" s="37" t="s">
        <v>6</v>
      </c>
      <c r="K10" s="37" t="s">
        <v>7</v>
      </c>
      <c r="L10" s="268"/>
      <c r="M10" s="37" t="s">
        <v>6</v>
      </c>
      <c r="N10" s="37" t="s">
        <v>7</v>
      </c>
      <c r="O10" s="268"/>
      <c r="P10" s="37" t="s">
        <v>6</v>
      </c>
      <c r="Q10" s="37" t="s">
        <v>7</v>
      </c>
      <c r="R10" s="268"/>
      <c r="S10" s="37" t="s">
        <v>6</v>
      </c>
      <c r="T10" s="37" t="s">
        <v>7</v>
      </c>
      <c r="U10" s="281"/>
    </row>
    <row r="11" spans="1:21" s="214" customFormat="1" ht="21.75" customHeight="1">
      <c r="A11" s="223">
        <v>1</v>
      </c>
      <c r="B11" s="49">
        <v>2</v>
      </c>
      <c r="C11" s="49">
        <v>3</v>
      </c>
      <c r="D11" s="49">
        <v>4</v>
      </c>
      <c r="E11" s="49">
        <v>5</v>
      </c>
      <c r="F11" s="49">
        <v>6</v>
      </c>
      <c r="G11" s="49">
        <v>7</v>
      </c>
      <c r="H11" s="49">
        <v>8</v>
      </c>
      <c r="I11" s="49">
        <v>9</v>
      </c>
      <c r="J11" s="49">
        <v>10</v>
      </c>
      <c r="K11" s="49">
        <v>11</v>
      </c>
      <c r="L11" s="49">
        <v>12</v>
      </c>
      <c r="M11" s="49">
        <v>13</v>
      </c>
      <c r="N11" s="49">
        <v>14</v>
      </c>
      <c r="O11" s="49">
        <v>15</v>
      </c>
      <c r="P11" s="49">
        <v>16</v>
      </c>
      <c r="Q11" s="49">
        <v>17</v>
      </c>
      <c r="R11" s="49">
        <v>18</v>
      </c>
      <c r="S11" s="49">
        <v>19</v>
      </c>
      <c r="T11" s="49">
        <v>20</v>
      </c>
      <c r="U11" s="224">
        <v>21</v>
      </c>
    </row>
    <row r="12" spans="1:21" ht="18.75" customHeight="1">
      <c r="A12" s="225" t="s">
        <v>1</v>
      </c>
      <c r="B12" s="4" t="s">
        <v>9</v>
      </c>
      <c r="C12" s="4"/>
      <c r="D12" s="4"/>
      <c r="E12" s="4"/>
      <c r="F12" s="4"/>
      <c r="G12" s="4"/>
      <c r="H12" s="4"/>
      <c r="I12" s="226"/>
      <c r="J12" s="226"/>
      <c r="K12" s="226"/>
      <c r="L12" s="226"/>
      <c r="M12" s="226"/>
      <c r="N12" s="226"/>
      <c r="O12" s="226"/>
      <c r="P12" s="226"/>
      <c r="Q12" s="226"/>
      <c r="R12" s="226"/>
      <c r="S12" s="226"/>
      <c r="T12" s="226"/>
      <c r="U12" s="227"/>
    </row>
    <row r="13" spans="1:21" s="214" customFormat="1" ht="27.75" customHeight="1" thickBot="1">
      <c r="A13" s="228" t="s">
        <v>297</v>
      </c>
      <c r="B13" s="229" t="s">
        <v>298</v>
      </c>
      <c r="C13" s="230">
        <f>SUM(D13:E13)</f>
        <v>-656614.25169999944</v>
      </c>
      <c r="D13" s="230">
        <f>'2'!E13-'4'!G11</f>
        <v>399180.12370000035</v>
      </c>
      <c r="E13" s="230">
        <f>'2'!F13-'4'!H11</f>
        <v>-1055794.3753999998</v>
      </c>
      <c r="F13" s="230">
        <f>SUM(G13:H13)</f>
        <v>-571759.44279999821</v>
      </c>
      <c r="G13" s="230">
        <f>'2'!H13-'4'!J11</f>
        <v>-64980.39999999851</v>
      </c>
      <c r="H13" s="230">
        <f>'2'!I13-'4'!K11</f>
        <v>-506779.0427999997</v>
      </c>
      <c r="I13" s="230">
        <f>SUM(J13:K13)</f>
        <v>-540000</v>
      </c>
      <c r="J13" s="231">
        <f>'2'!K13-'4'!M11</f>
        <v>-60000</v>
      </c>
      <c r="K13" s="231">
        <f>'2'!L13-'4'!N11</f>
        <v>-480000</v>
      </c>
      <c r="L13" s="231">
        <f>I13-F13</f>
        <v>31759.442799998214</v>
      </c>
      <c r="M13" s="231">
        <f>J13-G13</f>
        <v>4980.3999999985099</v>
      </c>
      <c r="N13" s="231">
        <f>K13-H13</f>
        <v>26779.042799999705</v>
      </c>
      <c r="O13" s="230">
        <f>SUM(P13:Q13)</f>
        <v>-540000</v>
      </c>
      <c r="P13" s="231">
        <f>'2'!Q13-'4'!S11</f>
        <v>-60000</v>
      </c>
      <c r="Q13" s="231">
        <f>'2'!R13-'4'!T11</f>
        <v>-480000</v>
      </c>
      <c r="R13" s="230">
        <f>SUM(S13:T13)</f>
        <v>-540000</v>
      </c>
      <c r="S13" s="231">
        <f>'2'!T13-'4'!V11</f>
        <v>-60000</v>
      </c>
      <c r="T13" s="231">
        <f>'2'!U13-'4'!W11</f>
        <v>-480000</v>
      </c>
      <c r="U13" s="232"/>
    </row>
    <row r="14" spans="1:21" ht="12.75" customHeight="1">
      <c r="B14" s="218"/>
      <c r="C14" s="218"/>
      <c r="D14" s="218"/>
      <c r="E14" s="218"/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</row>
    <row r="15" spans="1:21" ht="12.75" customHeight="1"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</row>
    <row r="16" spans="1:21" ht="12.75" customHeight="1"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</row>
    <row r="17" spans="9:20" ht="12.75" customHeight="1"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</row>
    <row r="18" spans="9:20" ht="12.75" customHeight="1"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</row>
    <row r="19" spans="9:20" ht="12.75" customHeight="1"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</row>
    <row r="20" spans="9:20" ht="12.75" customHeight="1"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</row>
    <row r="21" spans="9:20" ht="12.75" customHeight="1">
      <c r="I21" s="219"/>
      <c r="J21" s="219"/>
      <c r="K21" s="219"/>
      <c r="L21" s="219"/>
      <c r="M21" s="219"/>
      <c r="N21" s="219"/>
      <c r="O21" s="219"/>
      <c r="P21" s="219"/>
      <c r="Q21" s="219"/>
      <c r="R21" s="219"/>
      <c r="S21" s="219"/>
      <c r="T21" s="219"/>
    </row>
    <row r="22" spans="9:20" ht="12.75" customHeight="1"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</row>
    <row r="23" spans="9:20" ht="12.75" customHeight="1"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</row>
    <row r="24" spans="9:20" ht="12.75" customHeight="1"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</row>
    <row r="25" spans="9:20" ht="12.75" customHeight="1"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</row>
    <row r="26" spans="9:20" ht="12.75" customHeight="1">
      <c r="I26" s="219"/>
      <c r="J26" s="219"/>
      <c r="K26" s="219"/>
      <c r="L26" s="219"/>
      <c r="M26" s="219"/>
      <c r="N26" s="219"/>
      <c r="O26" s="219"/>
      <c r="P26" s="219"/>
      <c r="Q26" s="219"/>
      <c r="R26" s="219"/>
      <c r="S26" s="219"/>
      <c r="T26" s="219"/>
    </row>
  </sheetData>
  <mergeCells count="23">
    <mergeCell ref="C8:E8"/>
    <mergeCell ref="C9:C10"/>
    <mergeCell ref="O9:O10"/>
    <mergeCell ref="T1:U1"/>
    <mergeCell ref="L9:L10"/>
    <mergeCell ref="M9:N9"/>
    <mergeCell ref="J9:K9"/>
    <mergeCell ref="A6:T6"/>
    <mergeCell ref="F9:F10"/>
    <mergeCell ref="G9:H9"/>
    <mergeCell ref="P9:Q9"/>
    <mergeCell ref="F8:H8"/>
    <mergeCell ref="I8:K8"/>
    <mergeCell ref="A8:A10"/>
    <mergeCell ref="D9:E9"/>
    <mergeCell ref="U9:U10"/>
    <mergeCell ref="L8:N8"/>
    <mergeCell ref="O8:Q8"/>
    <mergeCell ref="R8:T8"/>
    <mergeCell ref="I9:I10"/>
    <mergeCell ref="R9:R10"/>
    <mergeCell ref="S9:T9"/>
    <mergeCell ref="B8:B10"/>
  </mergeCells>
  <pageMargins left="0.2" right="0.2" top="0.25" bottom="0.25" header="0" footer="0"/>
  <pageSetup paperSize="9" scale="5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Y256"/>
  <sheetViews>
    <sheetView view="pageBreakPreview" topLeftCell="C1" zoomScaleSheetLayoutView="100" workbookViewId="0">
      <selection activeCell="V4" sqref="V4:V5"/>
    </sheetView>
  </sheetViews>
  <sheetFormatPr defaultRowHeight="12.75"/>
  <cols>
    <col min="1" max="1" width="11" style="40" customWidth="1"/>
    <col min="2" max="2" width="58.6640625" style="40" customWidth="1"/>
    <col min="3" max="3" width="9.1640625" style="40" customWidth="1"/>
    <col min="4" max="4" width="12.5" style="40" customWidth="1"/>
    <col min="5" max="5" width="11.5" style="40" customWidth="1"/>
    <col min="6" max="6" width="12.5" style="40" customWidth="1"/>
    <col min="7" max="7" width="10.6640625" style="40" customWidth="1"/>
    <col min="8" max="8" width="9.5" style="40" customWidth="1"/>
    <col min="9" max="10" width="10.6640625" style="40" customWidth="1"/>
    <col min="11" max="11" width="9.5" style="40" customWidth="1"/>
    <col min="12" max="12" width="10.6640625" style="40" customWidth="1"/>
    <col min="13" max="15" width="9.33203125" style="40" customWidth="1"/>
    <col min="16" max="16" width="10.6640625" style="40" customWidth="1"/>
    <col min="17" max="17" width="9.5" style="40" customWidth="1"/>
    <col min="18" max="19" width="10.6640625" style="40" customWidth="1"/>
    <col min="20" max="20" width="9.5" style="40" customWidth="1"/>
    <col min="21" max="21" width="10.6640625" style="40" customWidth="1"/>
    <col min="22" max="22" width="22.6640625" style="40" customWidth="1"/>
    <col min="23" max="16384" width="9.33203125" style="40"/>
  </cols>
  <sheetData>
    <row r="1" spans="1:25" s="89" customFormat="1" ht="15.75" customHeight="1">
      <c r="A1" s="260"/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  <c r="R1" s="260"/>
      <c r="S1" s="260"/>
      <c r="T1" s="260"/>
      <c r="U1" s="260"/>
      <c r="V1" s="215" t="s">
        <v>304</v>
      </c>
    </row>
    <row r="2" spans="1:25" ht="15.75" customHeight="1">
      <c r="A2" s="218"/>
      <c r="B2" s="218"/>
      <c r="C2" s="218"/>
      <c r="D2" s="65"/>
      <c r="E2" s="240"/>
      <c r="F2" s="240"/>
      <c r="G2" s="65"/>
      <c r="H2" s="65"/>
      <c r="I2" s="65"/>
      <c r="J2" s="65"/>
      <c r="K2" s="65"/>
      <c r="L2" s="65"/>
      <c r="M2" s="65"/>
      <c r="N2" s="220"/>
      <c r="O2" s="220"/>
      <c r="P2" s="65"/>
      <c r="Q2" s="65"/>
      <c r="R2" s="65"/>
      <c r="S2" s="250"/>
      <c r="T2" s="214"/>
      <c r="U2" s="250"/>
      <c r="V2" s="262" t="s">
        <v>1177</v>
      </c>
    </row>
    <row r="3" spans="1:25" ht="15.75" customHeight="1">
      <c r="A3" s="218"/>
      <c r="B3" s="218"/>
      <c r="C3" s="218"/>
      <c r="D3" s="65"/>
      <c r="E3" s="240"/>
      <c r="F3" s="240"/>
      <c r="G3" s="65"/>
      <c r="H3" s="65"/>
      <c r="I3" s="65"/>
      <c r="J3" s="65"/>
      <c r="K3" s="65"/>
      <c r="L3" s="65"/>
      <c r="M3" s="65"/>
      <c r="N3" s="220"/>
      <c r="O3" s="220"/>
      <c r="P3" s="65"/>
      <c r="Q3" s="65"/>
      <c r="R3" s="65"/>
      <c r="S3" s="250"/>
      <c r="T3" s="214"/>
      <c r="U3" s="250"/>
      <c r="V3" s="262" t="s">
        <v>1175</v>
      </c>
    </row>
    <row r="4" spans="1:25" ht="15.75" customHeight="1">
      <c r="A4" s="218"/>
      <c r="B4" s="218"/>
      <c r="C4" s="218"/>
      <c r="D4" s="65"/>
      <c r="E4" s="240"/>
      <c r="F4" s="240"/>
      <c r="G4" s="65"/>
      <c r="H4" s="65"/>
      <c r="I4" s="65"/>
      <c r="J4" s="65"/>
      <c r="K4" s="65"/>
      <c r="L4" s="65"/>
      <c r="M4" s="65"/>
      <c r="N4" s="220"/>
      <c r="O4" s="220"/>
      <c r="P4" s="65"/>
      <c r="Q4" s="65"/>
      <c r="R4" s="65"/>
      <c r="S4" s="252"/>
      <c r="T4" s="214"/>
      <c r="U4" s="250"/>
      <c r="V4" s="262" t="s">
        <v>1192</v>
      </c>
    </row>
    <row r="5" spans="1:25" ht="15.75" customHeight="1">
      <c r="A5" s="218"/>
      <c r="B5" s="218"/>
      <c r="C5" s="218"/>
      <c r="D5" s="65"/>
      <c r="E5" s="240"/>
      <c r="F5" s="240"/>
      <c r="G5" s="65"/>
      <c r="H5" s="65"/>
      <c r="I5" s="65"/>
      <c r="J5" s="65"/>
      <c r="K5" s="65"/>
      <c r="L5" s="65"/>
      <c r="M5" s="65"/>
      <c r="N5" s="220"/>
      <c r="O5" s="220"/>
      <c r="P5" s="65"/>
      <c r="Q5" s="65"/>
      <c r="R5" s="65"/>
      <c r="S5" s="253"/>
      <c r="T5" s="252"/>
      <c r="U5" s="252"/>
      <c r="V5" s="263" t="s">
        <v>1193</v>
      </c>
      <c r="W5" s="220"/>
      <c r="X5" s="41"/>
      <c r="Y5" s="262"/>
    </row>
    <row r="6" spans="1:25" s="89" customFormat="1" ht="19.5" customHeight="1">
      <c r="A6" s="288" t="s">
        <v>1189</v>
      </c>
      <c r="B6" s="289"/>
      <c r="C6" s="289"/>
      <c r="D6" s="289"/>
      <c r="E6" s="289"/>
      <c r="F6" s="289"/>
      <c r="G6" s="289"/>
      <c r="H6" s="289"/>
      <c r="I6" s="289"/>
      <c r="J6" s="289"/>
      <c r="K6" s="289"/>
      <c r="L6" s="290"/>
      <c r="M6" s="38"/>
      <c r="N6" s="38"/>
      <c r="O6" s="38"/>
      <c r="P6" s="38"/>
      <c r="Q6" s="38"/>
      <c r="R6" s="38"/>
      <c r="S6" s="38"/>
      <c r="T6" s="38"/>
      <c r="U6" s="38"/>
      <c r="V6" s="38"/>
    </row>
    <row r="7" spans="1:25" s="89" customFormat="1" ht="13.5" customHeight="1" thickBot="1">
      <c r="A7" s="90"/>
      <c r="E7" s="310"/>
      <c r="F7" s="310"/>
      <c r="G7" s="88"/>
      <c r="H7" s="88"/>
      <c r="I7" s="88"/>
      <c r="J7" s="88"/>
      <c r="V7" s="213" t="s">
        <v>0</v>
      </c>
    </row>
    <row r="8" spans="1:25" ht="42" customHeight="1">
      <c r="A8" s="312" t="s">
        <v>973</v>
      </c>
      <c r="B8" s="307" t="s">
        <v>245</v>
      </c>
      <c r="C8" s="304" t="s">
        <v>974</v>
      </c>
      <c r="D8" s="272" t="s">
        <v>1179</v>
      </c>
      <c r="E8" s="272"/>
      <c r="F8" s="272"/>
      <c r="G8" s="272" t="s">
        <v>1180</v>
      </c>
      <c r="H8" s="272"/>
      <c r="I8" s="272"/>
      <c r="J8" s="272" t="s">
        <v>182</v>
      </c>
      <c r="K8" s="272"/>
      <c r="L8" s="272"/>
      <c r="M8" s="275" t="s">
        <v>1182</v>
      </c>
      <c r="N8" s="275"/>
      <c r="O8" s="275"/>
      <c r="P8" s="272" t="s">
        <v>183</v>
      </c>
      <c r="Q8" s="272"/>
      <c r="R8" s="272"/>
      <c r="S8" s="272" t="s">
        <v>1181</v>
      </c>
      <c r="T8" s="272"/>
      <c r="U8" s="272"/>
      <c r="V8" s="233" t="s">
        <v>306</v>
      </c>
    </row>
    <row r="9" spans="1:25" ht="30" customHeight="1">
      <c r="A9" s="313"/>
      <c r="B9" s="308"/>
      <c r="C9" s="305"/>
      <c r="D9" s="268" t="s">
        <v>4</v>
      </c>
      <c r="E9" s="268" t="s">
        <v>5</v>
      </c>
      <c r="F9" s="268"/>
      <c r="G9" s="271" t="s">
        <v>4</v>
      </c>
      <c r="H9" s="268" t="s">
        <v>5</v>
      </c>
      <c r="I9" s="268"/>
      <c r="J9" s="268" t="s">
        <v>4</v>
      </c>
      <c r="K9" s="268" t="s">
        <v>5</v>
      </c>
      <c r="L9" s="268"/>
      <c r="M9" s="268" t="s">
        <v>4</v>
      </c>
      <c r="N9" s="268" t="s">
        <v>5</v>
      </c>
      <c r="O9" s="268"/>
      <c r="P9" s="268" t="s">
        <v>4</v>
      </c>
      <c r="Q9" s="268" t="s">
        <v>5</v>
      </c>
      <c r="R9" s="268"/>
      <c r="S9" s="268" t="s">
        <v>4</v>
      </c>
      <c r="T9" s="268" t="s">
        <v>5</v>
      </c>
      <c r="U9" s="268"/>
      <c r="V9" s="280" t="s">
        <v>1183</v>
      </c>
    </row>
    <row r="10" spans="1:25" ht="21.75" customHeight="1" thickBot="1">
      <c r="A10" s="314"/>
      <c r="B10" s="309"/>
      <c r="C10" s="306"/>
      <c r="D10" s="268"/>
      <c r="E10" s="37" t="s">
        <v>6</v>
      </c>
      <c r="F10" s="37" t="s">
        <v>7</v>
      </c>
      <c r="G10" s="271"/>
      <c r="H10" s="37" t="s">
        <v>6</v>
      </c>
      <c r="I10" s="37" t="s">
        <v>7</v>
      </c>
      <c r="J10" s="268"/>
      <c r="K10" s="37" t="s">
        <v>6</v>
      </c>
      <c r="L10" s="37" t="s">
        <v>7</v>
      </c>
      <c r="M10" s="268"/>
      <c r="N10" s="37" t="s">
        <v>6</v>
      </c>
      <c r="O10" s="37" t="s">
        <v>7</v>
      </c>
      <c r="P10" s="268"/>
      <c r="Q10" s="37" t="s">
        <v>6</v>
      </c>
      <c r="R10" s="37" t="s">
        <v>7</v>
      </c>
      <c r="S10" s="268"/>
      <c r="T10" s="37" t="s">
        <v>6</v>
      </c>
      <c r="U10" s="37" t="s">
        <v>7</v>
      </c>
      <c r="V10" s="280"/>
    </row>
    <row r="11" spans="1:25" ht="18.75" customHeight="1" thickBot="1">
      <c r="A11" s="91">
        <v>1</v>
      </c>
      <c r="B11" s="91">
        <v>2</v>
      </c>
      <c r="C11" s="91" t="s">
        <v>193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4">
        <v>9</v>
      </c>
      <c r="J11" s="4">
        <v>10</v>
      </c>
      <c r="K11" s="4">
        <v>11</v>
      </c>
      <c r="L11" s="4">
        <v>12</v>
      </c>
      <c r="M11" s="4">
        <v>13</v>
      </c>
      <c r="N11" s="4">
        <v>14</v>
      </c>
      <c r="O11" s="4">
        <v>15</v>
      </c>
      <c r="P11" s="4">
        <v>16</v>
      </c>
      <c r="Q11" s="4">
        <v>17</v>
      </c>
      <c r="R11" s="4">
        <v>18</v>
      </c>
      <c r="S11" s="4">
        <v>19</v>
      </c>
      <c r="T11" s="4">
        <v>20</v>
      </c>
      <c r="U11" s="4">
        <v>21</v>
      </c>
      <c r="V11" s="234">
        <v>22</v>
      </c>
    </row>
    <row r="12" spans="1:25" s="235" customFormat="1" ht="21.75">
      <c r="A12" s="92">
        <v>8010</v>
      </c>
      <c r="B12" s="120" t="s">
        <v>1012</v>
      </c>
      <c r="C12" s="121"/>
      <c r="D12" s="122">
        <f>SUM(E12:F12)</f>
        <v>656614.21010000037</v>
      </c>
      <c r="E12" s="122">
        <f>SUM(E14+E69)</f>
        <v>-399180.12329999998</v>
      </c>
      <c r="F12" s="169">
        <f>SUM(F14+F69)</f>
        <v>1055794.3334000004</v>
      </c>
      <c r="G12" s="122">
        <f>SUM(H12:I12)</f>
        <v>571759.48580000002</v>
      </c>
      <c r="H12" s="122">
        <f>SUM(H14+H69)</f>
        <v>64980.44299999997</v>
      </c>
      <c r="I12" s="169">
        <f>SUM(I14+I69)</f>
        <v>506779.04280000005</v>
      </c>
      <c r="J12" s="122">
        <f>SUM(K12:L12)</f>
        <v>540000</v>
      </c>
      <c r="K12" s="122">
        <f>SUM(K14+K69)</f>
        <v>60000</v>
      </c>
      <c r="L12" s="169">
        <f>SUM(L14+L69)</f>
        <v>480000</v>
      </c>
      <c r="M12" s="184">
        <f>J12-G12</f>
        <v>-31759.485800000024</v>
      </c>
      <c r="N12" s="184">
        <f>K12-H12</f>
        <v>-4980.4429999999702</v>
      </c>
      <c r="O12" s="184">
        <f>L12-I12</f>
        <v>-26779.042800000054</v>
      </c>
      <c r="P12" s="122">
        <f>SUM(Q12:R12)</f>
        <v>540000</v>
      </c>
      <c r="Q12" s="122">
        <f>SUM(Q14+Q69)</f>
        <v>60000</v>
      </c>
      <c r="R12" s="169">
        <f>SUM(R14+R69)</f>
        <v>480000</v>
      </c>
      <c r="S12" s="122">
        <f>SUM(T12:U12)</f>
        <v>540000</v>
      </c>
      <c r="T12" s="122">
        <f>SUM(T14+T69)</f>
        <v>60000</v>
      </c>
      <c r="U12" s="169">
        <f>SUM(U14+U69)</f>
        <v>480000</v>
      </c>
      <c r="V12" s="39"/>
    </row>
    <row r="13" spans="1:25" s="235" customFormat="1" ht="12.75" customHeight="1">
      <c r="A13" s="93"/>
      <c r="B13" s="123" t="s">
        <v>5</v>
      </c>
      <c r="C13" s="124"/>
      <c r="D13" s="70"/>
      <c r="E13" s="125"/>
      <c r="F13" s="170"/>
      <c r="G13" s="70"/>
      <c r="H13" s="70"/>
      <c r="I13" s="70"/>
      <c r="J13" s="70"/>
      <c r="K13" s="125"/>
      <c r="L13" s="170"/>
      <c r="M13" s="184">
        <f t="shared" ref="M13:O76" si="0">J13-G13</f>
        <v>0</v>
      </c>
      <c r="N13" s="184">
        <f t="shared" si="0"/>
        <v>0</v>
      </c>
      <c r="O13" s="184">
        <f t="shared" si="0"/>
        <v>0</v>
      </c>
      <c r="P13" s="70"/>
      <c r="Q13" s="125"/>
      <c r="R13" s="170"/>
      <c r="S13" s="70"/>
      <c r="T13" s="125"/>
      <c r="U13" s="170"/>
      <c r="V13" s="236"/>
    </row>
    <row r="14" spans="1:25" ht="21.75">
      <c r="A14" s="94">
        <v>8100</v>
      </c>
      <c r="B14" s="126" t="s">
        <v>1013</v>
      </c>
      <c r="C14" s="113"/>
      <c r="D14" s="72">
        <f t="shared" ref="D14:I14" si="1">SUM(D16,D44)</f>
        <v>656614.21010000014</v>
      </c>
      <c r="E14" s="72">
        <f t="shared" si="1"/>
        <v>-399180.12329999998</v>
      </c>
      <c r="F14" s="77">
        <f t="shared" si="1"/>
        <v>1055794.3334000004</v>
      </c>
      <c r="G14" s="72">
        <f t="shared" si="1"/>
        <v>571759.48580000002</v>
      </c>
      <c r="H14" s="72">
        <f t="shared" si="1"/>
        <v>64980.44299999997</v>
      </c>
      <c r="I14" s="77">
        <f t="shared" si="1"/>
        <v>506779.04280000005</v>
      </c>
      <c r="J14" s="72">
        <f>SUM(J16,J44)</f>
        <v>540000</v>
      </c>
      <c r="K14" s="72">
        <f>SUM(K16,K44)</f>
        <v>60000</v>
      </c>
      <c r="L14" s="77">
        <f>SUM(L16,L44)</f>
        <v>480000</v>
      </c>
      <c r="M14" s="184">
        <f t="shared" si="0"/>
        <v>-31759.485800000024</v>
      </c>
      <c r="N14" s="184">
        <f t="shared" si="0"/>
        <v>-4980.4429999999702</v>
      </c>
      <c r="O14" s="184">
        <f t="shared" si="0"/>
        <v>-26779.042800000054</v>
      </c>
      <c r="P14" s="72">
        <f t="shared" ref="P14:U14" si="2">SUM(P16,P44)</f>
        <v>540000</v>
      </c>
      <c r="Q14" s="72">
        <f t="shared" si="2"/>
        <v>60000</v>
      </c>
      <c r="R14" s="77">
        <f t="shared" si="2"/>
        <v>480000</v>
      </c>
      <c r="S14" s="72">
        <f t="shared" si="2"/>
        <v>540000</v>
      </c>
      <c r="T14" s="72">
        <f t="shared" si="2"/>
        <v>60000</v>
      </c>
      <c r="U14" s="77">
        <f t="shared" si="2"/>
        <v>480000</v>
      </c>
      <c r="V14" s="237"/>
    </row>
    <row r="15" spans="1:25" ht="12.75" customHeight="1">
      <c r="A15" s="94"/>
      <c r="B15" s="127" t="s">
        <v>5</v>
      </c>
      <c r="C15" s="113"/>
      <c r="D15" s="72"/>
      <c r="E15" s="72"/>
      <c r="F15" s="77"/>
      <c r="G15" s="72"/>
      <c r="H15" s="72"/>
      <c r="I15" s="77"/>
      <c r="J15" s="72"/>
      <c r="K15" s="72"/>
      <c r="L15" s="77"/>
      <c r="M15" s="184"/>
      <c r="N15" s="184"/>
      <c r="O15" s="184"/>
      <c r="P15" s="72"/>
      <c r="Q15" s="72"/>
      <c r="R15" s="77"/>
      <c r="S15" s="72"/>
      <c r="T15" s="72"/>
      <c r="U15" s="77"/>
      <c r="V15" s="237"/>
    </row>
    <row r="16" spans="1:25" ht="24" customHeight="1">
      <c r="A16" s="95">
        <v>8110</v>
      </c>
      <c r="B16" s="128" t="s">
        <v>975</v>
      </c>
      <c r="C16" s="113"/>
      <c r="D16" s="72">
        <f t="shared" ref="D16:I16" si="3">SUM(D18:D22)</f>
        <v>0</v>
      </c>
      <c r="E16" s="72">
        <f t="shared" si="3"/>
        <v>0</v>
      </c>
      <c r="F16" s="77">
        <f t="shared" si="3"/>
        <v>0</v>
      </c>
      <c r="G16" s="72">
        <f t="shared" si="3"/>
        <v>0</v>
      </c>
      <c r="H16" s="72">
        <f t="shared" si="3"/>
        <v>0</v>
      </c>
      <c r="I16" s="77">
        <f t="shared" si="3"/>
        <v>0</v>
      </c>
      <c r="J16" s="72">
        <f>SUM(J18:J22)</f>
        <v>0</v>
      </c>
      <c r="K16" s="72">
        <f>SUM(K18:K22)</f>
        <v>0</v>
      </c>
      <c r="L16" s="77">
        <f>SUM(L18:L22)</f>
        <v>0</v>
      </c>
      <c r="M16" s="184">
        <f t="shared" si="0"/>
        <v>0</v>
      </c>
      <c r="N16" s="184">
        <f t="shared" si="0"/>
        <v>0</v>
      </c>
      <c r="O16" s="184">
        <f t="shared" si="0"/>
        <v>0</v>
      </c>
      <c r="P16" s="72">
        <f t="shared" ref="P16:U16" si="4">SUM(P18:P22)</f>
        <v>0</v>
      </c>
      <c r="Q16" s="72">
        <f t="shared" si="4"/>
        <v>0</v>
      </c>
      <c r="R16" s="77">
        <f t="shared" si="4"/>
        <v>0</v>
      </c>
      <c r="S16" s="72">
        <f t="shared" si="4"/>
        <v>0</v>
      </c>
      <c r="T16" s="72">
        <f t="shared" si="4"/>
        <v>0</v>
      </c>
      <c r="U16" s="77">
        <f t="shared" si="4"/>
        <v>0</v>
      </c>
      <c r="V16" s="237"/>
    </row>
    <row r="17" spans="1:22" ht="12.75" customHeight="1">
      <c r="A17" s="95"/>
      <c r="B17" s="129" t="s">
        <v>5</v>
      </c>
      <c r="C17" s="113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30"/>
      <c r="V17" s="237"/>
    </row>
    <row r="18" spans="1:22" ht="33" customHeight="1">
      <c r="A18" s="95">
        <v>8111</v>
      </c>
      <c r="B18" s="132" t="s">
        <v>1014</v>
      </c>
      <c r="C18" s="113"/>
      <c r="D18" s="72">
        <f>SUM(D20:D21)</f>
        <v>0</v>
      </c>
      <c r="E18" s="133" t="s">
        <v>976</v>
      </c>
      <c r="F18" s="77">
        <f>SUM(F20:F21)</f>
        <v>0</v>
      </c>
      <c r="G18" s="72">
        <f>SUM(G20:G21)</f>
        <v>0</v>
      </c>
      <c r="H18" s="133" t="s">
        <v>976</v>
      </c>
      <c r="I18" s="77">
        <f>SUM(I20:I21)</f>
        <v>0</v>
      </c>
      <c r="J18" s="72">
        <f>SUM(J20:J21)</f>
        <v>0</v>
      </c>
      <c r="K18" s="133" t="s">
        <v>976</v>
      </c>
      <c r="L18" s="77">
        <f>SUM(L20:L21)</f>
        <v>0</v>
      </c>
      <c r="M18" s="184">
        <f t="shared" si="0"/>
        <v>0</v>
      </c>
      <c r="N18" s="172" t="s">
        <v>354</v>
      </c>
      <c r="O18" s="184">
        <f t="shared" si="0"/>
        <v>0</v>
      </c>
      <c r="P18" s="72">
        <f>SUM(P20:P21)</f>
        <v>0</v>
      </c>
      <c r="Q18" s="133" t="s">
        <v>976</v>
      </c>
      <c r="R18" s="77">
        <f>SUM(R20:R21)</f>
        <v>0</v>
      </c>
      <c r="S18" s="72">
        <f>SUM(S20:S21)</f>
        <v>0</v>
      </c>
      <c r="T18" s="133" t="s">
        <v>976</v>
      </c>
      <c r="U18" s="77">
        <f>SUM(U20:U21)</f>
        <v>0</v>
      </c>
      <c r="V18" s="237"/>
    </row>
    <row r="19" spans="1:22" ht="12.75" customHeight="1">
      <c r="A19" s="95"/>
      <c r="B19" s="134" t="s">
        <v>977</v>
      </c>
      <c r="C19" s="113"/>
      <c r="D19" s="72"/>
      <c r="E19" s="133"/>
      <c r="F19" s="172"/>
      <c r="G19" s="72"/>
      <c r="H19" s="133"/>
      <c r="I19" s="172"/>
      <c r="J19" s="72"/>
      <c r="K19" s="133"/>
      <c r="L19" s="172"/>
      <c r="M19" s="184">
        <f t="shared" si="0"/>
        <v>0</v>
      </c>
      <c r="N19" s="184">
        <f t="shared" si="0"/>
        <v>0</v>
      </c>
      <c r="O19" s="184">
        <f t="shared" si="0"/>
        <v>0</v>
      </c>
      <c r="P19" s="72"/>
      <c r="Q19" s="133"/>
      <c r="R19" s="172"/>
      <c r="S19" s="72"/>
      <c r="T19" s="133"/>
      <c r="U19" s="172"/>
      <c r="V19" s="237"/>
    </row>
    <row r="20" spans="1:22" ht="13.5" customHeight="1" thickBot="1">
      <c r="A20" s="95">
        <v>8112</v>
      </c>
      <c r="B20" s="135" t="s">
        <v>978</v>
      </c>
      <c r="C20" s="98" t="s">
        <v>754</v>
      </c>
      <c r="D20" s="76">
        <f>SUM(E20:F20)</f>
        <v>0</v>
      </c>
      <c r="E20" s="133" t="s">
        <v>976</v>
      </c>
      <c r="F20" s="172"/>
      <c r="G20" s="76">
        <f>SUM(H20:I20)</f>
        <v>0</v>
      </c>
      <c r="H20" s="133" t="s">
        <v>976</v>
      </c>
      <c r="I20" s="172"/>
      <c r="J20" s="76">
        <f>SUM(K20:L20)</f>
        <v>0</v>
      </c>
      <c r="K20" s="133" t="s">
        <v>976</v>
      </c>
      <c r="L20" s="172"/>
      <c r="M20" s="184">
        <f t="shared" si="0"/>
        <v>0</v>
      </c>
      <c r="N20" s="172" t="s">
        <v>354</v>
      </c>
      <c r="O20" s="184">
        <f t="shared" si="0"/>
        <v>0</v>
      </c>
      <c r="P20" s="76">
        <f>SUM(Q20:R20)</f>
        <v>0</v>
      </c>
      <c r="Q20" s="133" t="s">
        <v>976</v>
      </c>
      <c r="R20" s="172"/>
      <c r="S20" s="76">
        <f>SUM(T20:U20)</f>
        <v>0</v>
      </c>
      <c r="T20" s="133" t="s">
        <v>976</v>
      </c>
      <c r="U20" s="172"/>
      <c r="V20" s="237"/>
    </row>
    <row r="21" spans="1:22" ht="13.5" customHeight="1" thickBot="1">
      <c r="A21" s="95">
        <v>8113</v>
      </c>
      <c r="B21" s="135" t="s">
        <v>979</v>
      </c>
      <c r="C21" s="98" t="s">
        <v>755</v>
      </c>
      <c r="D21" s="76">
        <f>SUM(E21:F21)</f>
        <v>0</v>
      </c>
      <c r="E21" s="133" t="s">
        <v>976</v>
      </c>
      <c r="F21" s="172"/>
      <c r="G21" s="76">
        <f>SUM(H21:I21)</f>
        <v>0</v>
      </c>
      <c r="H21" s="133" t="s">
        <v>976</v>
      </c>
      <c r="I21" s="172"/>
      <c r="J21" s="76">
        <f>SUM(K21:L21)</f>
        <v>0</v>
      </c>
      <c r="K21" s="133" t="s">
        <v>976</v>
      </c>
      <c r="L21" s="172"/>
      <c r="M21" s="184">
        <f t="shared" si="0"/>
        <v>0</v>
      </c>
      <c r="N21" s="172" t="s">
        <v>354</v>
      </c>
      <c r="O21" s="184">
        <f t="shared" si="0"/>
        <v>0</v>
      </c>
      <c r="P21" s="76">
        <f>SUM(Q21:R21)</f>
        <v>0</v>
      </c>
      <c r="Q21" s="133" t="s">
        <v>976</v>
      </c>
      <c r="R21" s="172"/>
      <c r="S21" s="76">
        <f>SUM(T21:U21)</f>
        <v>0</v>
      </c>
      <c r="T21" s="133" t="s">
        <v>976</v>
      </c>
      <c r="U21" s="172"/>
      <c r="V21" s="237"/>
    </row>
    <row r="22" spans="1:22" ht="34.5" customHeight="1">
      <c r="A22" s="95">
        <v>8120</v>
      </c>
      <c r="B22" s="132" t="s">
        <v>1015</v>
      </c>
      <c r="C22" s="98"/>
      <c r="D22" s="72">
        <f t="shared" ref="D22:I22" si="5">SUM(D24,D34)</f>
        <v>0</v>
      </c>
      <c r="E22" s="72">
        <f t="shared" si="5"/>
        <v>0</v>
      </c>
      <c r="F22" s="77">
        <f t="shared" si="5"/>
        <v>0</v>
      </c>
      <c r="G22" s="72">
        <f t="shared" si="5"/>
        <v>0</v>
      </c>
      <c r="H22" s="72">
        <f t="shared" si="5"/>
        <v>0</v>
      </c>
      <c r="I22" s="77">
        <f t="shared" si="5"/>
        <v>0</v>
      </c>
      <c r="J22" s="72">
        <f>SUM(J24,J34)</f>
        <v>0</v>
      </c>
      <c r="K22" s="72">
        <f>SUM(K24,K34)</f>
        <v>0</v>
      </c>
      <c r="L22" s="77">
        <f>SUM(L24,L34)</f>
        <v>0</v>
      </c>
      <c r="M22" s="184">
        <f t="shared" si="0"/>
        <v>0</v>
      </c>
      <c r="N22" s="184">
        <f t="shared" si="0"/>
        <v>0</v>
      </c>
      <c r="O22" s="184">
        <f t="shared" si="0"/>
        <v>0</v>
      </c>
      <c r="P22" s="72">
        <f t="shared" ref="P22:U22" si="6">SUM(P24,P34)</f>
        <v>0</v>
      </c>
      <c r="Q22" s="72">
        <f t="shared" si="6"/>
        <v>0</v>
      </c>
      <c r="R22" s="77">
        <f t="shared" si="6"/>
        <v>0</v>
      </c>
      <c r="S22" s="72">
        <f t="shared" si="6"/>
        <v>0</v>
      </c>
      <c r="T22" s="72">
        <f t="shared" si="6"/>
        <v>0</v>
      </c>
      <c r="U22" s="77">
        <f t="shared" si="6"/>
        <v>0</v>
      </c>
      <c r="V22" s="237"/>
    </row>
    <row r="23" spans="1:22" ht="12.75" customHeight="1">
      <c r="A23" s="95"/>
      <c r="B23" s="134" t="s">
        <v>5</v>
      </c>
      <c r="C23" s="98"/>
      <c r="D23" s="72"/>
      <c r="E23" s="133"/>
      <c r="F23" s="172"/>
      <c r="G23" s="72"/>
      <c r="H23" s="133"/>
      <c r="I23" s="172"/>
      <c r="J23" s="72"/>
      <c r="K23" s="133"/>
      <c r="L23" s="172"/>
      <c r="M23" s="184">
        <f t="shared" si="0"/>
        <v>0</v>
      </c>
      <c r="N23" s="184">
        <f t="shared" si="0"/>
        <v>0</v>
      </c>
      <c r="O23" s="184">
        <f t="shared" si="0"/>
        <v>0</v>
      </c>
      <c r="P23" s="72"/>
      <c r="Q23" s="133"/>
      <c r="R23" s="172"/>
      <c r="S23" s="72"/>
      <c r="T23" s="133"/>
      <c r="U23" s="172"/>
      <c r="V23" s="237"/>
    </row>
    <row r="24" spans="1:22" ht="12.75" customHeight="1">
      <c r="A24" s="95">
        <v>8121</v>
      </c>
      <c r="B24" s="132" t="s">
        <v>1016</v>
      </c>
      <c r="C24" s="98"/>
      <c r="D24" s="72">
        <f>SUM(D26,D30)</f>
        <v>0</v>
      </c>
      <c r="E24" s="133" t="s">
        <v>976</v>
      </c>
      <c r="F24" s="77">
        <f>SUM(F26,F30)</f>
        <v>0</v>
      </c>
      <c r="G24" s="72">
        <f>SUM(G26,G30)</f>
        <v>0</v>
      </c>
      <c r="H24" s="133" t="s">
        <v>976</v>
      </c>
      <c r="I24" s="77">
        <f>SUM(I26,I30)</f>
        <v>0</v>
      </c>
      <c r="J24" s="72">
        <f>SUM(J26,J30)</f>
        <v>0</v>
      </c>
      <c r="K24" s="133" t="s">
        <v>976</v>
      </c>
      <c r="L24" s="77">
        <f>SUM(L26,L30)</f>
        <v>0</v>
      </c>
      <c r="M24" s="184">
        <f t="shared" si="0"/>
        <v>0</v>
      </c>
      <c r="N24" s="172" t="s">
        <v>354</v>
      </c>
      <c r="O24" s="184">
        <f t="shared" si="0"/>
        <v>0</v>
      </c>
      <c r="P24" s="72">
        <f>SUM(P26,P30)</f>
        <v>0</v>
      </c>
      <c r="Q24" s="133" t="s">
        <v>976</v>
      </c>
      <c r="R24" s="77">
        <f>SUM(R26,R30)</f>
        <v>0</v>
      </c>
      <c r="S24" s="72">
        <f>SUM(S26,S30)</f>
        <v>0</v>
      </c>
      <c r="T24" s="133" t="s">
        <v>976</v>
      </c>
      <c r="U24" s="77">
        <f>SUM(U26,U30)</f>
        <v>0</v>
      </c>
      <c r="V24" s="237"/>
    </row>
    <row r="25" spans="1:22" ht="12.75" customHeight="1">
      <c r="A25" s="95"/>
      <c r="B25" s="134" t="s">
        <v>977</v>
      </c>
      <c r="C25" s="98"/>
      <c r="D25" s="72"/>
      <c r="E25" s="133"/>
      <c r="F25" s="172"/>
      <c r="G25" s="72"/>
      <c r="H25" s="133"/>
      <c r="I25" s="172"/>
      <c r="J25" s="72"/>
      <c r="K25" s="133"/>
      <c r="L25" s="172"/>
      <c r="M25" s="184">
        <f t="shared" si="0"/>
        <v>0</v>
      </c>
      <c r="N25" s="184">
        <f t="shared" si="0"/>
        <v>0</v>
      </c>
      <c r="O25" s="184">
        <f t="shared" si="0"/>
        <v>0</v>
      </c>
      <c r="P25" s="72"/>
      <c r="Q25" s="133"/>
      <c r="R25" s="172"/>
      <c r="S25" s="72"/>
      <c r="T25" s="133"/>
      <c r="U25" s="172"/>
      <c r="V25" s="237"/>
    </row>
    <row r="26" spans="1:22" ht="12.75" customHeight="1">
      <c r="A26" s="94">
        <v>8122</v>
      </c>
      <c r="B26" s="128" t="s">
        <v>1017</v>
      </c>
      <c r="C26" s="98" t="s">
        <v>299</v>
      </c>
      <c r="D26" s="72">
        <f>SUM(D28:D29)</f>
        <v>0</v>
      </c>
      <c r="E26" s="133" t="s">
        <v>976</v>
      </c>
      <c r="F26" s="77">
        <f>SUM(F28:F29)</f>
        <v>0</v>
      </c>
      <c r="G26" s="72">
        <f>SUM(G28:G29)</f>
        <v>0</v>
      </c>
      <c r="H26" s="133" t="s">
        <v>976</v>
      </c>
      <c r="I26" s="77">
        <f>SUM(I28:I29)</f>
        <v>0</v>
      </c>
      <c r="J26" s="72">
        <f>SUM(J28:J29)</f>
        <v>0</v>
      </c>
      <c r="K26" s="133" t="s">
        <v>976</v>
      </c>
      <c r="L26" s="77">
        <f>SUM(L28:L29)</f>
        <v>0</v>
      </c>
      <c r="M26" s="184">
        <f t="shared" si="0"/>
        <v>0</v>
      </c>
      <c r="N26" s="172" t="s">
        <v>354</v>
      </c>
      <c r="O26" s="184">
        <f t="shared" si="0"/>
        <v>0</v>
      </c>
      <c r="P26" s="72">
        <f>SUM(P28:P29)</f>
        <v>0</v>
      </c>
      <c r="Q26" s="133" t="s">
        <v>976</v>
      </c>
      <c r="R26" s="77">
        <f>SUM(R28:R29)</f>
        <v>0</v>
      </c>
      <c r="S26" s="72">
        <f>SUM(S28:S29)</f>
        <v>0</v>
      </c>
      <c r="T26" s="133" t="s">
        <v>976</v>
      </c>
      <c r="U26" s="77">
        <f>SUM(U28:U29)</f>
        <v>0</v>
      </c>
      <c r="V26" s="237"/>
    </row>
    <row r="27" spans="1:22" ht="12.75" customHeight="1">
      <c r="A27" s="94"/>
      <c r="B27" s="136" t="s">
        <v>977</v>
      </c>
      <c r="C27" s="98"/>
      <c r="D27" s="72"/>
      <c r="E27" s="133"/>
      <c r="F27" s="172"/>
      <c r="G27" s="72"/>
      <c r="H27" s="133"/>
      <c r="I27" s="172"/>
      <c r="J27" s="72"/>
      <c r="K27" s="133"/>
      <c r="L27" s="172"/>
      <c r="M27" s="184">
        <f t="shared" si="0"/>
        <v>0</v>
      </c>
      <c r="N27" s="184">
        <f t="shared" si="0"/>
        <v>0</v>
      </c>
      <c r="O27" s="184">
        <f t="shared" si="0"/>
        <v>0</v>
      </c>
      <c r="P27" s="72"/>
      <c r="Q27" s="133"/>
      <c r="R27" s="172"/>
      <c r="S27" s="72"/>
      <c r="T27" s="133"/>
      <c r="U27" s="172"/>
      <c r="V27" s="237"/>
    </row>
    <row r="28" spans="1:22" ht="13.5" customHeight="1" thickBot="1">
      <c r="A28" s="94">
        <v>8123</v>
      </c>
      <c r="B28" s="136" t="s">
        <v>980</v>
      </c>
      <c r="C28" s="98"/>
      <c r="D28" s="76">
        <f>SUM(E28:F28)</f>
        <v>0</v>
      </c>
      <c r="E28" s="133" t="s">
        <v>976</v>
      </c>
      <c r="F28" s="172"/>
      <c r="G28" s="76">
        <f>SUM(H28:I28)</f>
        <v>0</v>
      </c>
      <c r="H28" s="133" t="s">
        <v>976</v>
      </c>
      <c r="I28" s="172"/>
      <c r="J28" s="76">
        <f>SUM(K28:L28)</f>
        <v>0</v>
      </c>
      <c r="K28" s="133" t="s">
        <v>976</v>
      </c>
      <c r="L28" s="172"/>
      <c r="M28" s="184">
        <f t="shared" si="0"/>
        <v>0</v>
      </c>
      <c r="N28" s="172" t="s">
        <v>354</v>
      </c>
      <c r="O28" s="184">
        <f t="shared" si="0"/>
        <v>0</v>
      </c>
      <c r="P28" s="76">
        <f>SUM(Q28:R28)</f>
        <v>0</v>
      </c>
      <c r="Q28" s="133" t="s">
        <v>976</v>
      </c>
      <c r="R28" s="172"/>
      <c r="S28" s="76">
        <f>SUM(T28:U28)</f>
        <v>0</v>
      </c>
      <c r="T28" s="133" t="s">
        <v>976</v>
      </c>
      <c r="U28" s="172"/>
      <c r="V28" s="237"/>
    </row>
    <row r="29" spans="1:22" ht="13.5" customHeight="1" thickBot="1">
      <c r="A29" s="94">
        <v>8124</v>
      </c>
      <c r="B29" s="136" t="s">
        <v>981</v>
      </c>
      <c r="C29" s="98"/>
      <c r="D29" s="76">
        <f>SUM(E29:F29)</f>
        <v>0</v>
      </c>
      <c r="E29" s="133" t="s">
        <v>976</v>
      </c>
      <c r="F29" s="172"/>
      <c r="G29" s="76">
        <f>SUM(H29:I29)</f>
        <v>0</v>
      </c>
      <c r="H29" s="133" t="s">
        <v>976</v>
      </c>
      <c r="I29" s="172"/>
      <c r="J29" s="76">
        <f>SUM(K29:L29)</f>
        <v>0</v>
      </c>
      <c r="K29" s="133" t="s">
        <v>976</v>
      </c>
      <c r="L29" s="172"/>
      <c r="M29" s="184">
        <f t="shared" si="0"/>
        <v>0</v>
      </c>
      <c r="N29" s="172" t="s">
        <v>354</v>
      </c>
      <c r="O29" s="184">
        <f t="shared" si="0"/>
        <v>0</v>
      </c>
      <c r="P29" s="76">
        <f>SUM(Q29:R29)</f>
        <v>0</v>
      </c>
      <c r="Q29" s="133" t="s">
        <v>976</v>
      </c>
      <c r="R29" s="172"/>
      <c r="S29" s="76">
        <f>SUM(T29:U29)</f>
        <v>0</v>
      </c>
      <c r="T29" s="133" t="s">
        <v>976</v>
      </c>
      <c r="U29" s="172"/>
      <c r="V29" s="237"/>
    </row>
    <row r="30" spans="1:22" ht="21.75">
      <c r="A30" s="94">
        <v>8130</v>
      </c>
      <c r="B30" s="128" t="s">
        <v>1018</v>
      </c>
      <c r="C30" s="98" t="s">
        <v>756</v>
      </c>
      <c r="D30" s="72">
        <f>SUM(D32:D33)</f>
        <v>0</v>
      </c>
      <c r="E30" s="133" t="s">
        <v>976</v>
      </c>
      <c r="F30" s="77">
        <f>SUM(F32:F33)</f>
        <v>0</v>
      </c>
      <c r="G30" s="72">
        <f>SUM(G32:G33)</f>
        <v>0</v>
      </c>
      <c r="H30" s="133" t="s">
        <v>976</v>
      </c>
      <c r="I30" s="77">
        <f>SUM(I32:I33)</f>
        <v>0</v>
      </c>
      <c r="J30" s="72">
        <f>SUM(J32:J33)</f>
        <v>0</v>
      </c>
      <c r="K30" s="133" t="s">
        <v>976</v>
      </c>
      <c r="L30" s="77">
        <f>SUM(L32:L33)</f>
        <v>0</v>
      </c>
      <c r="M30" s="184">
        <f t="shared" si="0"/>
        <v>0</v>
      </c>
      <c r="N30" s="172" t="s">
        <v>354</v>
      </c>
      <c r="O30" s="184">
        <f t="shared" si="0"/>
        <v>0</v>
      </c>
      <c r="P30" s="72">
        <f>SUM(P32:P33)</f>
        <v>0</v>
      </c>
      <c r="Q30" s="133" t="s">
        <v>976</v>
      </c>
      <c r="R30" s="77">
        <f>SUM(R32:R33)</f>
        <v>0</v>
      </c>
      <c r="S30" s="72">
        <f>SUM(S32:S33)</f>
        <v>0</v>
      </c>
      <c r="T30" s="133" t="s">
        <v>976</v>
      </c>
      <c r="U30" s="77">
        <f>SUM(U32:U33)</f>
        <v>0</v>
      </c>
      <c r="V30" s="237"/>
    </row>
    <row r="31" spans="1:22" ht="12.75" customHeight="1">
      <c r="A31" s="94"/>
      <c r="B31" s="136" t="s">
        <v>977</v>
      </c>
      <c r="C31" s="98"/>
      <c r="D31" s="72"/>
      <c r="E31" s="133"/>
      <c r="F31" s="172"/>
      <c r="G31" s="72"/>
      <c r="H31" s="133"/>
      <c r="I31" s="172"/>
      <c r="J31" s="72"/>
      <c r="K31" s="133"/>
      <c r="L31" s="172"/>
      <c r="M31" s="184">
        <f t="shared" si="0"/>
        <v>0</v>
      </c>
      <c r="N31" s="184">
        <f t="shared" si="0"/>
        <v>0</v>
      </c>
      <c r="O31" s="184">
        <f t="shared" si="0"/>
        <v>0</v>
      </c>
      <c r="P31" s="72"/>
      <c r="Q31" s="133"/>
      <c r="R31" s="172"/>
      <c r="S31" s="72"/>
      <c r="T31" s="133"/>
      <c r="U31" s="172"/>
      <c r="V31" s="237"/>
    </row>
    <row r="32" spans="1:22" ht="13.5" customHeight="1" thickBot="1">
      <c r="A32" s="94">
        <v>8131</v>
      </c>
      <c r="B32" s="136" t="s">
        <v>982</v>
      </c>
      <c r="C32" s="98"/>
      <c r="D32" s="76">
        <f>SUM(E32:F32)</f>
        <v>0</v>
      </c>
      <c r="E32" s="133" t="s">
        <v>976</v>
      </c>
      <c r="F32" s="172"/>
      <c r="G32" s="76">
        <f>SUM(H32:I32)</f>
        <v>0</v>
      </c>
      <c r="H32" s="133" t="s">
        <v>976</v>
      </c>
      <c r="I32" s="172"/>
      <c r="J32" s="76">
        <f>SUM(K32:L32)</f>
        <v>0</v>
      </c>
      <c r="K32" s="133" t="s">
        <v>976</v>
      </c>
      <c r="L32" s="172"/>
      <c r="M32" s="184">
        <f t="shared" si="0"/>
        <v>0</v>
      </c>
      <c r="N32" s="172" t="s">
        <v>354</v>
      </c>
      <c r="O32" s="184">
        <f t="shared" si="0"/>
        <v>0</v>
      </c>
      <c r="P32" s="76">
        <f>SUM(Q32:R32)</f>
        <v>0</v>
      </c>
      <c r="Q32" s="133" t="s">
        <v>976</v>
      </c>
      <c r="R32" s="172"/>
      <c r="S32" s="76">
        <f>SUM(T32:U32)</f>
        <v>0</v>
      </c>
      <c r="T32" s="133" t="s">
        <v>976</v>
      </c>
      <c r="U32" s="172"/>
      <c r="V32" s="237"/>
    </row>
    <row r="33" spans="1:22" ht="13.5" customHeight="1" thickBot="1">
      <c r="A33" s="94">
        <v>8132</v>
      </c>
      <c r="B33" s="136" t="s">
        <v>983</v>
      </c>
      <c r="C33" s="98"/>
      <c r="D33" s="76">
        <f>SUM(E33:F33)</f>
        <v>0</v>
      </c>
      <c r="E33" s="133" t="s">
        <v>976</v>
      </c>
      <c r="F33" s="172"/>
      <c r="G33" s="76">
        <f>SUM(H33:I33)</f>
        <v>0</v>
      </c>
      <c r="H33" s="133" t="s">
        <v>976</v>
      </c>
      <c r="I33" s="172"/>
      <c r="J33" s="76">
        <f>SUM(K33:L33)</f>
        <v>0</v>
      </c>
      <c r="K33" s="133" t="s">
        <v>976</v>
      </c>
      <c r="L33" s="172"/>
      <c r="M33" s="184">
        <f t="shared" si="0"/>
        <v>0</v>
      </c>
      <c r="N33" s="172" t="s">
        <v>354</v>
      </c>
      <c r="O33" s="184">
        <f t="shared" si="0"/>
        <v>0</v>
      </c>
      <c r="P33" s="76">
        <f>SUM(Q33:R33)</f>
        <v>0</v>
      </c>
      <c r="Q33" s="133" t="s">
        <v>976</v>
      </c>
      <c r="R33" s="172"/>
      <c r="S33" s="76">
        <f>SUM(T33:U33)</f>
        <v>0</v>
      </c>
      <c r="T33" s="133" t="s">
        <v>976</v>
      </c>
      <c r="U33" s="172"/>
      <c r="V33" s="237"/>
    </row>
    <row r="34" spans="1:22" s="239" customFormat="1" ht="12.75" customHeight="1">
      <c r="A34" s="94">
        <v>8140</v>
      </c>
      <c r="B34" s="128" t="s">
        <v>1019</v>
      </c>
      <c r="C34" s="98"/>
      <c r="D34" s="72">
        <f t="shared" ref="D34:I34" si="7">SUM(D36,D40)</f>
        <v>0</v>
      </c>
      <c r="E34" s="72">
        <f t="shared" si="7"/>
        <v>0</v>
      </c>
      <c r="F34" s="77">
        <f t="shared" si="7"/>
        <v>0</v>
      </c>
      <c r="G34" s="72">
        <f t="shared" si="7"/>
        <v>0</v>
      </c>
      <c r="H34" s="72">
        <f t="shared" si="7"/>
        <v>0</v>
      </c>
      <c r="I34" s="77">
        <f t="shared" si="7"/>
        <v>0</v>
      </c>
      <c r="J34" s="72">
        <f>SUM(J36,J40)</f>
        <v>0</v>
      </c>
      <c r="K34" s="72">
        <f>SUM(K36,K40)</f>
        <v>0</v>
      </c>
      <c r="L34" s="77">
        <f>SUM(L36,L40)</f>
        <v>0</v>
      </c>
      <c r="M34" s="184">
        <f t="shared" si="0"/>
        <v>0</v>
      </c>
      <c r="N34" s="184">
        <f t="shared" si="0"/>
        <v>0</v>
      </c>
      <c r="O34" s="184">
        <f t="shared" si="0"/>
        <v>0</v>
      </c>
      <c r="P34" s="72">
        <f t="shared" ref="P34:U34" si="8">SUM(P36,P40)</f>
        <v>0</v>
      </c>
      <c r="Q34" s="72">
        <f t="shared" si="8"/>
        <v>0</v>
      </c>
      <c r="R34" s="77">
        <f t="shared" si="8"/>
        <v>0</v>
      </c>
      <c r="S34" s="72">
        <f t="shared" si="8"/>
        <v>0</v>
      </c>
      <c r="T34" s="72">
        <f t="shared" si="8"/>
        <v>0</v>
      </c>
      <c r="U34" s="77">
        <f t="shared" si="8"/>
        <v>0</v>
      </c>
      <c r="V34" s="238"/>
    </row>
    <row r="35" spans="1:22" s="239" customFormat="1" ht="13.5" customHeight="1" thickBot="1">
      <c r="A35" s="95"/>
      <c r="B35" s="134" t="s">
        <v>977</v>
      </c>
      <c r="C35" s="98"/>
      <c r="D35" s="72"/>
      <c r="E35" s="133"/>
      <c r="F35" s="172"/>
      <c r="G35" s="72"/>
      <c r="H35" s="133"/>
      <c r="I35" s="172"/>
      <c r="J35" s="72"/>
      <c r="K35" s="133"/>
      <c r="L35" s="172"/>
      <c r="M35" s="184">
        <f t="shared" si="0"/>
        <v>0</v>
      </c>
      <c r="N35" s="184">
        <f t="shared" si="0"/>
        <v>0</v>
      </c>
      <c r="O35" s="184">
        <f t="shared" si="0"/>
        <v>0</v>
      </c>
      <c r="P35" s="72"/>
      <c r="Q35" s="133"/>
      <c r="R35" s="172"/>
      <c r="S35" s="72"/>
      <c r="T35" s="133"/>
      <c r="U35" s="172"/>
      <c r="V35" s="238"/>
    </row>
    <row r="36" spans="1:22" s="239" customFormat="1" ht="21.75">
      <c r="A36" s="94">
        <v>8141</v>
      </c>
      <c r="B36" s="128" t="s">
        <v>1020</v>
      </c>
      <c r="C36" s="98" t="s">
        <v>299</v>
      </c>
      <c r="D36" s="137">
        <f t="shared" ref="D36:I36" si="9">SUM(D38:D39)</f>
        <v>0</v>
      </c>
      <c r="E36" s="137">
        <f t="shared" si="9"/>
        <v>0</v>
      </c>
      <c r="F36" s="173">
        <f t="shared" si="9"/>
        <v>0</v>
      </c>
      <c r="G36" s="137">
        <f t="shared" si="9"/>
        <v>0</v>
      </c>
      <c r="H36" s="137">
        <f t="shared" si="9"/>
        <v>0</v>
      </c>
      <c r="I36" s="173">
        <f t="shared" si="9"/>
        <v>0</v>
      </c>
      <c r="J36" s="137">
        <f>SUM(J38:J39)</f>
        <v>0</v>
      </c>
      <c r="K36" s="137">
        <f>SUM(K38:K39)</f>
        <v>0</v>
      </c>
      <c r="L36" s="173">
        <f>SUM(L38:L39)</f>
        <v>0</v>
      </c>
      <c r="M36" s="184">
        <f t="shared" si="0"/>
        <v>0</v>
      </c>
      <c r="N36" s="184">
        <f t="shared" si="0"/>
        <v>0</v>
      </c>
      <c r="O36" s="184">
        <f t="shared" si="0"/>
        <v>0</v>
      </c>
      <c r="P36" s="137">
        <f t="shared" ref="P36:U36" si="10">SUM(P38:P39)</f>
        <v>0</v>
      </c>
      <c r="Q36" s="137">
        <f t="shared" si="10"/>
        <v>0</v>
      </c>
      <c r="R36" s="173">
        <f t="shared" si="10"/>
        <v>0</v>
      </c>
      <c r="S36" s="137">
        <f t="shared" si="10"/>
        <v>0</v>
      </c>
      <c r="T36" s="137">
        <f t="shared" si="10"/>
        <v>0</v>
      </c>
      <c r="U36" s="173">
        <f t="shared" si="10"/>
        <v>0</v>
      </c>
      <c r="V36" s="238"/>
    </row>
    <row r="37" spans="1:22" s="239" customFormat="1" ht="13.5" customHeight="1" thickBot="1">
      <c r="A37" s="94"/>
      <c r="B37" s="136" t="s">
        <v>977</v>
      </c>
      <c r="C37" s="138"/>
      <c r="D37" s="72"/>
      <c r="E37" s="133"/>
      <c r="F37" s="172"/>
      <c r="G37" s="72"/>
      <c r="H37" s="133"/>
      <c r="I37" s="172"/>
      <c r="J37" s="72"/>
      <c r="K37" s="133"/>
      <c r="L37" s="172"/>
      <c r="M37" s="184">
        <f t="shared" si="0"/>
        <v>0</v>
      </c>
      <c r="N37" s="184">
        <f t="shared" si="0"/>
        <v>0</v>
      </c>
      <c r="O37" s="184">
        <f t="shared" si="0"/>
        <v>0</v>
      </c>
      <c r="P37" s="72"/>
      <c r="Q37" s="133"/>
      <c r="R37" s="172"/>
      <c r="S37" s="72"/>
      <c r="T37" s="133"/>
      <c r="U37" s="172"/>
      <c r="V37" s="238"/>
    </row>
    <row r="38" spans="1:22" s="239" customFormat="1" ht="13.5" customHeight="1" thickBot="1">
      <c r="A38" s="92">
        <v>8142</v>
      </c>
      <c r="B38" s="139" t="s">
        <v>984</v>
      </c>
      <c r="C38" s="140"/>
      <c r="D38" s="76">
        <f>SUM(E38:F38)</f>
        <v>0</v>
      </c>
      <c r="E38" s="133"/>
      <c r="F38" s="172" t="s">
        <v>354</v>
      </c>
      <c r="G38" s="76">
        <f>SUM(H38:I38)</f>
        <v>0</v>
      </c>
      <c r="H38" s="133"/>
      <c r="I38" s="172" t="s">
        <v>354</v>
      </c>
      <c r="J38" s="76">
        <f>SUM(K38:L38)</f>
        <v>0</v>
      </c>
      <c r="K38" s="133"/>
      <c r="L38" s="172" t="s">
        <v>354</v>
      </c>
      <c r="M38" s="184">
        <f t="shared" si="0"/>
        <v>0</v>
      </c>
      <c r="N38" s="184">
        <f t="shared" si="0"/>
        <v>0</v>
      </c>
      <c r="O38" s="172" t="s">
        <v>354</v>
      </c>
      <c r="P38" s="76">
        <f>SUM(Q38:R38)</f>
        <v>0</v>
      </c>
      <c r="Q38" s="133"/>
      <c r="R38" s="172" t="s">
        <v>354</v>
      </c>
      <c r="S38" s="76">
        <f>SUM(T38:U38)</f>
        <v>0</v>
      </c>
      <c r="T38" s="133"/>
      <c r="U38" s="172" t="s">
        <v>354</v>
      </c>
      <c r="V38" s="238"/>
    </row>
    <row r="39" spans="1:22" s="239" customFormat="1" ht="13.5" customHeight="1" thickBot="1">
      <c r="A39" s="96">
        <v>8143</v>
      </c>
      <c r="B39" s="141" t="s">
        <v>985</v>
      </c>
      <c r="C39" s="142"/>
      <c r="D39" s="76">
        <f>SUM(E39:F39)</f>
        <v>0</v>
      </c>
      <c r="E39" s="143"/>
      <c r="F39" s="174" t="s">
        <v>354</v>
      </c>
      <c r="G39" s="76">
        <f>SUM(H39:I39)</f>
        <v>0</v>
      </c>
      <c r="H39" s="143"/>
      <c r="I39" s="174" t="s">
        <v>354</v>
      </c>
      <c r="J39" s="76">
        <f>SUM(K39:L39)</f>
        <v>0</v>
      </c>
      <c r="K39" s="143"/>
      <c r="L39" s="174" t="s">
        <v>354</v>
      </c>
      <c r="M39" s="184">
        <f t="shared" si="0"/>
        <v>0</v>
      </c>
      <c r="N39" s="184">
        <f t="shared" si="0"/>
        <v>0</v>
      </c>
      <c r="O39" s="172" t="s">
        <v>354</v>
      </c>
      <c r="P39" s="76">
        <f>SUM(Q39:R39)</f>
        <v>0</v>
      </c>
      <c r="Q39" s="143"/>
      <c r="R39" s="174" t="s">
        <v>354</v>
      </c>
      <c r="S39" s="76">
        <f>SUM(T39:U39)</f>
        <v>0</v>
      </c>
      <c r="T39" s="143"/>
      <c r="U39" s="174" t="s">
        <v>354</v>
      </c>
      <c r="V39" s="238"/>
    </row>
    <row r="40" spans="1:22" s="239" customFormat="1" ht="27" customHeight="1">
      <c r="A40" s="92">
        <v>8150</v>
      </c>
      <c r="B40" s="144" t="s">
        <v>1021</v>
      </c>
      <c r="C40" s="97" t="s">
        <v>756</v>
      </c>
      <c r="D40" s="137">
        <f t="shared" ref="D40:I40" si="11">SUM(D42:D43)</f>
        <v>0</v>
      </c>
      <c r="E40" s="137">
        <f t="shared" si="11"/>
        <v>0</v>
      </c>
      <c r="F40" s="173">
        <f t="shared" si="11"/>
        <v>0</v>
      </c>
      <c r="G40" s="137">
        <f t="shared" si="11"/>
        <v>0</v>
      </c>
      <c r="H40" s="137">
        <f t="shared" si="11"/>
        <v>0</v>
      </c>
      <c r="I40" s="173">
        <f t="shared" si="11"/>
        <v>0</v>
      </c>
      <c r="J40" s="137">
        <f>SUM(J42:J43)</f>
        <v>0</v>
      </c>
      <c r="K40" s="137">
        <f>SUM(K42:K43)</f>
        <v>0</v>
      </c>
      <c r="L40" s="173">
        <f>SUM(L42:L43)</f>
        <v>0</v>
      </c>
      <c r="M40" s="184">
        <f t="shared" si="0"/>
        <v>0</v>
      </c>
      <c r="N40" s="184">
        <f t="shared" si="0"/>
        <v>0</v>
      </c>
      <c r="O40" s="184">
        <f t="shared" si="0"/>
        <v>0</v>
      </c>
      <c r="P40" s="137">
        <f t="shared" ref="P40:U40" si="12">SUM(P42:P43)</f>
        <v>0</v>
      </c>
      <c r="Q40" s="137">
        <f t="shared" si="12"/>
        <v>0</v>
      </c>
      <c r="R40" s="173">
        <f t="shared" si="12"/>
        <v>0</v>
      </c>
      <c r="S40" s="137">
        <f t="shared" si="12"/>
        <v>0</v>
      </c>
      <c r="T40" s="137">
        <f t="shared" si="12"/>
        <v>0</v>
      </c>
      <c r="U40" s="173">
        <f t="shared" si="12"/>
        <v>0</v>
      </c>
      <c r="V40" s="238"/>
    </row>
    <row r="41" spans="1:22" s="239" customFormat="1" ht="12.75" customHeight="1">
      <c r="A41" s="94"/>
      <c r="B41" s="136" t="s">
        <v>977</v>
      </c>
      <c r="C41" s="98"/>
      <c r="D41" s="72"/>
      <c r="E41" s="133"/>
      <c r="F41" s="172"/>
      <c r="G41" s="72"/>
      <c r="H41" s="133"/>
      <c r="I41" s="172"/>
      <c r="J41" s="72"/>
      <c r="K41" s="133"/>
      <c r="L41" s="172"/>
      <c r="M41" s="184">
        <f t="shared" si="0"/>
        <v>0</v>
      </c>
      <c r="N41" s="184">
        <f t="shared" si="0"/>
        <v>0</v>
      </c>
      <c r="O41" s="184">
        <f t="shared" si="0"/>
        <v>0</v>
      </c>
      <c r="P41" s="72"/>
      <c r="Q41" s="133"/>
      <c r="R41" s="172"/>
      <c r="S41" s="72"/>
      <c r="T41" s="133"/>
      <c r="U41" s="172"/>
      <c r="V41" s="238"/>
    </row>
    <row r="42" spans="1:22" s="239" customFormat="1" ht="13.5" customHeight="1" thickBot="1">
      <c r="A42" s="94">
        <v>8151</v>
      </c>
      <c r="B42" s="136" t="s">
        <v>982</v>
      </c>
      <c r="C42" s="98"/>
      <c r="D42" s="76">
        <f>SUM(E42:F42)</f>
        <v>0</v>
      </c>
      <c r="E42" s="133"/>
      <c r="F42" s="172" t="s">
        <v>354</v>
      </c>
      <c r="G42" s="76">
        <f>SUM(H42:I42)</f>
        <v>0</v>
      </c>
      <c r="H42" s="133"/>
      <c r="I42" s="172" t="s">
        <v>354</v>
      </c>
      <c r="J42" s="76">
        <f>SUM(K42:L42)</f>
        <v>0</v>
      </c>
      <c r="K42" s="133"/>
      <c r="L42" s="172" t="s">
        <v>354</v>
      </c>
      <c r="M42" s="184">
        <f t="shared" si="0"/>
        <v>0</v>
      </c>
      <c r="N42" s="184">
        <f t="shared" si="0"/>
        <v>0</v>
      </c>
      <c r="O42" s="172" t="s">
        <v>354</v>
      </c>
      <c r="P42" s="76">
        <f>SUM(Q42:R42)</f>
        <v>0</v>
      </c>
      <c r="Q42" s="133"/>
      <c r="R42" s="172" t="s">
        <v>354</v>
      </c>
      <c r="S42" s="76">
        <f>SUM(T42:U42)</f>
        <v>0</v>
      </c>
      <c r="T42" s="133"/>
      <c r="U42" s="172" t="s">
        <v>354</v>
      </c>
      <c r="V42" s="238"/>
    </row>
    <row r="43" spans="1:22" s="239" customFormat="1" ht="13.5" customHeight="1" thickBot="1">
      <c r="A43" s="99">
        <v>8152</v>
      </c>
      <c r="B43" s="145" t="s">
        <v>986</v>
      </c>
      <c r="C43" s="100"/>
      <c r="D43" s="76">
        <f>SUM(E43:F43)</f>
        <v>0</v>
      </c>
      <c r="E43" s="143"/>
      <c r="F43" s="174" t="s">
        <v>354</v>
      </c>
      <c r="G43" s="76">
        <f>SUM(H43:I43)</f>
        <v>0</v>
      </c>
      <c r="H43" s="143"/>
      <c r="I43" s="174" t="s">
        <v>354</v>
      </c>
      <c r="J43" s="76">
        <f>SUM(K43:L43)</f>
        <v>0</v>
      </c>
      <c r="K43" s="143"/>
      <c r="L43" s="174" t="s">
        <v>354</v>
      </c>
      <c r="M43" s="184">
        <f t="shared" si="0"/>
        <v>0</v>
      </c>
      <c r="N43" s="184">
        <f t="shared" si="0"/>
        <v>0</v>
      </c>
      <c r="O43" s="172" t="s">
        <v>354</v>
      </c>
      <c r="P43" s="76">
        <f>SUM(Q43:R43)</f>
        <v>0</v>
      </c>
      <c r="Q43" s="143"/>
      <c r="R43" s="174" t="s">
        <v>354</v>
      </c>
      <c r="S43" s="76">
        <f>SUM(T43:U43)</f>
        <v>0</v>
      </c>
      <c r="T43" s="143"/>
      <c r="U43" s="174" t="s">
        <v>354</v>
      </c>
      <c r="V43" s="238"/>
    </row>
    <row r="44" spans="1:22" s="239" customFormat="1" ht="37.5" customHeight="1" thickBot="1">
      <c r="A44" s="101">
        <v>8160</v>
      </c>
      <c r="B44" s="146" t="s">
        <v>1022</v>
      </c>
      <c r="C44" s="102"/>
      <c r="D44" s="86">
        <f t="shared" ref="D44:I44" si="13">SUM(D46,D51,D55,D67)</f>
        <v>656614.21010000014</v>
      </c>
      <c r="E44" s="86">
        <f t="shared" si="13"/>
        <v>-399180.12329999998</v>
      </c>
      <c r="F44" s="87">
        <f t="shared" si="13"/>
        <v>1055794.3334000004</v>
      </c>
      <c r="G44" s="86">
        <f t="shared" si="13"/>
        <v>571759.48580000002</v>
      </c>
      <c r="H44" s="86">
        <f t="shared" si="13"/>
        <v>64980.44299999997</v>
      </c>
      <c r="I44" s="87">
        <f t="shared" si="13"/>
        <v>506779.04280000005</v>
      </c>
      <c r="J44" s="86">
        <f>SUM(J46,J51,J55,J67)</f>
        <v>540000</v>
      </c>
      <c r="K44" s="86">
        <f>SUM(K46,K51,K55,K67)</f>
        <v>60000</v>
      </c>
      <c r="L44" s="87">
        <f>SUM(L46,L51,L55,L67)</f>
        <v>480000</v>
      </c>
      <c r="M44" s="184">
        <f t="shared" si="0"/>
        <v>-31759.485800000024</v>
      </c>
      <c r="N44" s="184">
        <f t="shared" si="0"/>
        <v>-4980.4429999999702</v>
      </c>
      <c r="O44" s="184">
        <f t="shared" si="0"/>
        <v>-26779.042800000054</v>
      </c>
      <c r="P44" s="86">
        <f t="shared" ref="P44:U44" si="14">SUM(P46,P51,P55,P67)</f>
        <v>540000</v>
      </c>
      <c r="Q44" s="86">
        <f t="shared" si="14"/>
        <v>60000</v>
      </c>
      <c r="R44" s="87">
        <f t="shared" si="14"/>
        <v>480000</v>
      </c>
      <c r="S44" s="86">
        <f t="shared" si="14"/>
        <v>540000</v>
      </c>
      <c r="T44" s="86">
        <f t="shared" si="14"/>
        <v>60000</v>
      </c>
      <c r="U44" s="87">
        <f t="shared" si="14"/>
        <v>480000</v>
      </c>
      <c r="V44" s="238"/>
    </row>
    <row r="45" spans="1:22" s="239" customFormat="1" ht="13.5" customHeight="1" thickBot="1">
      <c r="A45" s="103"/>
      <c r="B45" s="147" t="s">
        <v>5</v>
      </c>
      <c r="C45" s="104"/>
      <c r="D45" s="148"/>
      <c r="E45" s="149"/>
      <c r="F45" s="175"/>
      <c r="G45" s="148"/>
      <c r="H45" s="149"/>
      <c r="I45" s="175"/>
      <c r="J45" s="148"/>
      <c r="K45" s="149"/>
      <c r="L45" s="175"/>
      <c r="M45" s="184">
        <f t="shared" si="0"/>
        <v>0</v>
      </c>
      <c r="N45" s="184">
        <f t="shared" si="0"/>
        <v>0</v>
      </c>
      <c r="O45" s="184">
        <f t="shared" si="0"/>
        <v>0</v>
      </c>
      <c r="P45" s="148"/>
      <c r="Q45" s="149"/>
      <c r="R45" s="175"/>
      <c r="S45" s="148"/>
      <c r="T45" s="149"/>
      <c r="U45" s="175"/>
      <c r="V45" s="238"/>
    </row>
    <row r="46" spans="1:22" s="235" customFormat="1" ht="29.25" customHeight="1" thickBot="1">
      <c r="A46" s="101">
        <v>8161</v>
      </c>
      <c r="B46" s="150" t="s">
        <v>1023</v>
      </c>
      <c r="C46" s="102"/>
      <c r="D46" s="68">
        <f>SUM(D48:D50)</f>
        <v>0</v>
      </c>
      <c r="E46" s="151" t="s">
        <v>976</v>
      </c>
      <c r="F46" s="176">
        <f>SUM(F48:F50)</f>
        <v>0</v>
      </c>
      <c r="G46" s="68">
        <f>SUM(G48:G50)</f>
        <v>0</v>
      </c>
      <c r="H46" s="151" t="s">
        <v>976</v>
      </c>
      <c r="I46" s="176">
        <f>SUM(I48:I50)</f>
        <v>0</v>
      </c>
      <c r="J46" s="68">
        <f>SUM(J48:J50)</f>
        <v>0</v>
      </c>
      <c r="K46" s="151" t="s">
        <v>976</v>
      </c>
      <c r="L46" s="176">
        <f>SUM(L48:L50)</f>
        <v>0</v>
      </c>
      <c r="M46" s="184">
        <f t="shared" si="0"/>
        <v>0</v>
      </c>
      <c r="N46" s="172" t="s">
        <v>354</v>
      </c>
      <c r="O46" s="184">
        <f t="shared" si="0"/>
        <v>0</v>
      </c>
      <c r="P46" s="68">
        <f>SUM(P48:P50)</f>
        <v>0</v>
      </c>
      <c r="Q46" s="151" t="s">
        <v>976</v>
      </c>
      <c r="R46" s="176">
        <f>SUM(R48:R50)</f>
        <v>0</v>
      </c>
      <c r="S46" s="68">
        <f>SUM(S48:S50)</f>
        <v>0</v>
      </c>
      <c r="T46" s="151" t="s">
        <v>976</v>
      </c>
      <c r="U46" s="176">
        <f>SUM(U48:U50)</f>
        <v>0</v>
      </c>
      <c r="V46" s="236"/>
    </row>
    <row r="47" spans="1:22" s="235" customFormat="1" ht="12.75" customHeight="1">
      <c r="A47" s="93"/>
      <c r="B47" s="152" t="s">
        <v>977</v>
      </c>
      <c r="C47" s="105"/>
      <c r="D47" s="70"/>
      <c r="E47" s="153"/>
      <c r="F47" s="170"/>
      <c r="G47" s="70"/>
      <c r="H47" s="153"/>
      <c r="I47" s="170"/>
      <c r="J47" s="70"/>
      <c r="K47" s="153"/>
      <c r="L47" s="170"/>
      <c r="M47" s="184">
        <f t="shared" si="0"/>
        <v>0</v>
      </c>
      <c r="N47" s="184">
        <f t="shared" si="0"/>
        <v>0</v>
      </c>
      <c r="O47" s="184">
        <f t="shared" si="0"/>
        <v>0</v>
      </c>
      <c r="P47" s="70"/>
      <c r="Q47" s="153"/>
      <c r="R47" s="170"/>
      <c r="S47" s="70"/>
      <c r="T47" s="153"/>
      <c r="U47" s="170"/>
      <c r="V47" s="236"/>
    </row>
    <row r="48" spans="1:22" ht="27" customHeight="1" thickBot="1">
      <c r="A48" s="94">
        <v>8162</v>
      </c>
      <c r="B48" s="136" t="s">
        <v>987</v>
      </c>
      <c r="C48" s="98" t="s">
        <v>757</v>
      </c>
      <c r="D48" s="76"/>
      <c r="E48" s="133" t="s">
        <v>976</v>
      </c>
      <c r="F48" s="172"/>
      <c r="G48" s="76"/>
      <c r="H48" s="133" t="s">
        <v>976</v>
      </c>
      <c r="I48" s="172"/>
      <c r="J48" s="76"/>
      <c r="K48" s="133" t="s">
        <v>976</v>
      </c>
      <c r="L48" s="172"/>
      <c r="M48" s="184">
        <f t="shared" si="0"/>
        <v>0</v>
      </c>
      <c r="N48" s="172" t="s">
        <v>354</v>
      </c>
      <c r="O48" s="184">
        <f t="shared" si="0"/>
        <v>0</v>
      </c>
      <c r="P48" s="76"/>
      <c r="Q48" s="133" t="s">
        <v>976</v>
      </c>
      <c r="R48" s="172"/>
      <c r="S48" s="76"/>
      <c r="T48" s="133" t="s">
        <v>976</v>
      </c>
      <c r="U48" s="172"/>
      <c r="V48" s="237"/>
    </row>
    <row r="49" spans="1:22" s="235" customFormat="1" ht="71.25" customHeight="1" thickBot="1">
      <c r="A49" s="106">
        <v>8163</v>
      </c>
      <c r="B49" s="136" t="s">
        <v>988</v>
      </c>
      <c r="C49" s="98" t="s">
        <v>757</v>
      </c>
      <c r="D49" s="76">
        <f>SUM(E49:F49)</f>
        <v>0</v>
      </c>
      <c r="E49" s="151" t="s">
        <v>976</v>
      </c>
      <c r="F49" s="177"/>
      <c r="G49" s="76">
        <f>SUM(H49:I49)</f>
        <v>0</v>
      </c>
      <c r="H49" s="151" t="s">
        <v>976</v>
      </c>
      <c r="I49" s="177"/>
      <c r="J49" s="76">
        <f>SUM(K49:L49)</f>
        <v>0</v>
      </c>
      <c r="K49" s="151" t="s">
        <v>976</v>
      </c>
      <c r="L49" s="177"/>
      <c r="M49" s="184">
        <f t="shared" si="0"/>
        <v>0</v>
      </c>
      <c r="N49" s="172" t="s">
        <v>354</v>
      </c>
      <c r="O49" s="184">
        <f t="shared" si="0"/>
        <v>0</v>
      </c>
      <c r="P49" s="76">
        <f>SUM(Q49:R49)</f>
        <v>0</v>
      </c>
      <c r="Q49" s="151" t="s">
        <v>976</v>
      </c>
      <c r="R49" s="177"/>
      <c r="S49" s="76">
        <f>SUM(T49:U49)</f>
        <v>0</v>
      </c>
      <c r="T49" s="151" t="s">
        <v>976</v>
      </c>
      <c r="U49" s="177"/>
      <c r="V49" s="236"/>
    </row>
    <row r="50" spans="1:22" ht="14.25" customHeight="1" thickBot="1">
      <c r="A50" s="99">
        <v>8164</v>
      </c>
      <c r="B50" s="145" t="s">
        <v>989</v>
      </c>
      <c r="C50" s="100" t="s">
        <v>300</v>
      </c>
      <c r="D50" s="76">
        <f>SUM(E50:F50)</f>
        <v>0</v>
      </c>
      <c r="E50" s="143" t="s">
        <v>976</v>
      </c>
      <c r="F50" s="174"/>
      <c r="G50" s="76">
        <f>SUM(H50:I50)</f>
        <v>0</v>
      </c>
      <c r="H50" s="143" t="s">
        <v>976</v>
      </c>
      <c r="I50" s="174"/>
      <c r="J50" s="76">
        <f>SUM(K50:L50)</f>
        <v>0</v>
      </c>
      <c r="K50" s="143" t="s">
        <v>976</v>
      </c>
      <c r="L50" s="174"/>
      <c r="M50" s="184">
        <f t="shared" si="0"/>
        <v>0</v>
      </c>
      <c r="N50" s="172" t="s">
        <v>354</v>
      </c>
      <c r="O50" s="184">
        <f t="shared" si="0"/>
        <v>0</v>
      </c>
      <c r="P50" s="76">
        <f>SUM(Q50:R50)</f>
        <v>0</v>
      </c>
      <c r="Q50" s="143" t="s">
        <v>976</v>
      </c>
      <c r="R50" s="174"/>
      <c r="S50" s="76">
        <f>SUM(T50:U50)</f>
        <v>0</v>
      </c>
      <c r="T50" s="143" t="s">
        <v>976</v>
      </c>
      <c r="U50" s="174"/>
      <c r="V50" s="237"/>
    </row>
    <row r="51" spans="1:22" s="235" customFormat="1" ht="13.5" customHeight="1" thickBot="1">
      <c r="A51" s="101">
        <v>8170</v>
      </c>
      <c r="B51" s="150" t="s">
        <v>990</v>
      </c>
      <c r="C51" s="102"/>
      <c r="D51" s="154">
        <f t="shared" ref="D51:I51" si="15">SUM(D53:D54)</f>
        <v>0</v>
      </c>
      <c r="E51" s="154">
        <f t="shared" si="15"/>
        <v>0</v>
      </c>
      <c r="F51" s="178">
        <f t="shared" si="15"/>
        <v>0</v>
      </c>
      <c r="G51" s="154">
        <f t="shared" si="15"/>
        <v>0</v>
      </c>
      <c r="H51" s="154">
        <f t="shared" si="15"/>
        <v>0</v>
      </c>
      <c r="I51" s="178">
        <f t="shared" si="15"/>
        <v>0</v>
      </c>
      <c r="J51" s="154">
        <f>SUM(J53:J54)</f>
        <v>0</v>
      </c>
      <c r="K51" s="154">
        <f>SUM(K53:K54)</f>
        <v>0</v>
      </c>
      <c r="L51" s="178">
        <f>SUM(L53:L54)</f>
        <v>0</v>
      </c>
      <c r="M51" s="184">
        <f t="shared" si="0"/>
        <v>0</v>
      </c>
      <c r="N51" s="184">
        <f t="shared" si="0"/>
        <v>0</v>
      </c>
      <c r="O51" s="184">
        <f t="shared" si="0"/>
        <v>0</v>
      </c>
      <c r="P51" s="154">
        <f t="shared" ref="P51:U51" si="16">SUM(P53:P54)</f>
        <v>0</v>
      </c>
      <c r="Q51" s="154">
        <f t="shared" si="16"/>
        <v>0</v>
      </c>
      <c r="R51" s="178">
        <f t="shared" si="16"/>
        <v>0</v>
      </c>
      <c r="S51" s="154">
        <f t="shared" si="16"/>
        <v>0</v>
      </c>
      <c r="T51" s="154">
        <f t="shared" si="16"/>
        <v>0</v>
      </c>
      <c r="U51" s="178">
        <f t="shared" si="16"/>
        <v>0</v>
      </c>
      <c r="V51" s="236"/>
    </row>
    <row r="52" spans="1:22" s="235" customFormat="1" ht="12.75" customHeight="1">
      <c r="A52" s="93"/>
      <c r="B52" s="152" t="s">
        <v>977</v>
      </c>
      <c r="C52" s="105"/>
      <c r="D52" s="155"/>
      <c r="E52" s="153"/>
      <c r="F52" s="179"/>
      <c r="G52" s="155"/>
      <c r="H52" s="153"/>
      <c r="I52" s="179"/>
      <c r="J52" s="155"/>
      <c r="K52" s="153"/>
      <c r="L52" s="179"/>
      <c r="M52" s="184">
        <f t="shared" si="0"/>
        <v>0</v>
      </c>
      <c r="N52" s="184">
        <f t="shared" si="0"/>
        <v>0</v>
      </c>
      <c r="O52" s="184">
        <f t="shared" si="0"/>
        <v>0</v>
      </c>
      <c r="P52" s="155"/>
      <c r="Q52" s="153"/>
      <c r="R52" s="179"/>
      <c r="S52" s="155"/>
      <c r="T52" s="153"/>
      <c r="U52" s="179"/>
      <c r="V52" s="236"/>
    </row>
    <row r="53" spans="1:22" ht="22.5" thickBot="1">
      <c r="A53" s="94">
        <v>8171</v>
      </c>
      <c r="B53" s="136" t="s">
        <v>991</v>
      </c>
      <c r="C53" s="98" t="s">
        <v>758</v>
      </c>
      <c r="D53" s="76">
        <f>SUM(E53:F53)</f>
        <v>0</v>
      </c>
      <c r="E53" s="131"/>
      <c r="F53" s="172"/>
      <c r="G53" s="76">
        <f>SUM(H53:I53)</f>
        <v>0</v>
      </c>
      <c r="H53" s="131"/>
      <c r="I53" s="172"/>
      <c r="J53" s="76">
        <f>SUM(K53:L53)</f>
        <v>0</v>
      </c>
      <c r="K53" s="131"/>
      <c r="L53" s="172"/>
      <c r="M53" s="184">
        <f t="shared" si="0"/>
        <v>0</v>
      </c>
      <c r="N53" s="184">
        <f t="shared" si="0"/>
        <v>0</v>
      </c>
      <c r="O53" s="184">
        <f t="shared" si="0"/>
        <v>0</v>
      </c>
      <c r="P53" s="76">
        <f>SUM(Q53:R53)</f>
        <v>0</v>
      </c>
      <c r="Q53" s="131"/>
      <c r="R53" s="172"/>
      <c r="S53" s="76">
        <f>SUM(T53:U53)</f>
        <v>0</v>
      </c>
      <c r="T53" s="131"/>
      <c r="U53" s="172"/>
      <c r="V53" s="237"/>
    </row>
    <row r="54" spans="1:22" ht="13.5" customHeight="1" thickBot="1">
      <c r="A54" s="94">
        <v>8172</v>
      </c>
      <c r="B54" s="135" t="s">
        <v>992</v>
      </c>
      <c r="C54" s="98" t="s">
        <v>759</v>
      </c>
      <c r="D54" s="76">
        <f>SUM(E54:F54)</f>
        <v>0</v>
      </c>
      <c r="E54" s="156"/>
      <c r="F54" s="180"/>
      <c r="G54" s="76">
        <f>SUM(H54:I54)</f>
        <v>0</v>
      </c>
      <c r="H54" s="156"/>
      <c r="I54" s="180"/>
      <c r="J54" s="76">
        <f>SUM(K54:L54)</f>
        <v>0</v>
      </c>
      <c r="K54" s="156"/>
      <c r="L54" s="180"/>
      <c r="M54" s="184">
        <f t="shared" si="0"/>
        <v>0</v>
      </c>
      <c r="N54" s="184">
        <f t="shared" si="0"/>
        <v>0</v>
      </c>
      <c r="O54" s="184">
        <f t="shared" si="0"/>
        <v>0</v>
      </c>
      <c r="P54" s="76">
        <f>SUM(Q54:R54)</f>
        <v>0</v>
      </c>
      <c r="Q54" s="156"/>
      <c r="R54" s="180"/>
      <c r="S54" s="76">
        <f>SUM(T54:U54)</f>
        <v>0</v>
      </c>
      <c r="T54" s="156"/>
      <c r="U54" s="180"/>
      <c r="V54" s="237"/>
    </row>
    <row r="55" spans="1:22" s="235" customFormat="1" ht="21.75" thickBot="1">
      <c r="A55" s="107">
        <v>8190</v>
      </c>
      <c r="B55" s="157" t="s">
        <v>1024</v>
      </c>
      <c r="C55" s="108"/>
      <c r="D55" s="158">
        <f>SUM(E55:F55)</f>
        <v>1229315.3179000001</v>
      </c>
      <c r="E55" s="68">
        <f>SUM(E57+E61-E60)</f>
        <v>67899.900000000023</v>
      </c>
      <c r="F55" s="176">
        <f>SUM(F61)</f>
        <v>1161415.4179000002</v>
      </c>
      <c r="G55" s="158">
        <f>SUM(H55:I55)</f>
        <v>571759.48580000002</v>
      </c>
      <c r="H55" s="68">
        <f>SUM(H57+H61-H60)</f>
        <v>64980.44299999997</v>
      </c>
      <c r="I55" s="176">
        <f>SUM(I61)</f>
        <v>506779.04280000005</v>
      </c>
      <c r="J55" s="158">
        <f>SUM(K55:L55)</f>
        <v>540000</v>
      </c>
      <c r="K55" s="68">
        <f>SUM(K57+K61-K60)</f>
        <v>60000</v>
      </c>
      <c r="L55" s="176">
        <f>SUM(L61)</f>
        <v>480000</v>
      </c>
      <c r="M55" s="184">
        <f t="shared" si="0"/>
        <v>-31759.485800000024</v>
      </c>
      <c r="N55" s="184">
        <f t="shared" si="0"/>
        <v>-4980.4429999999702</v>
      </c>
      <c r="O55" s="184">
        <f t="shared" si="0"/>
        <v>-26779.042800000054</v>
      </c>
      <c r="P55" s="158">
        <f>SUM(Q55:R55)</f>
        <v>540000</v>
      </c>
      <c r="Q55" s="68">
        <f>SUM(Q57+Q61-Q60)</f>
        <v>60000</v>
      </c>
      <c r="R55" s="176">
        <f>SUM(R61)</f>
        <v>480000</v>
      </c>
      <c r="S55" s="158">
        <f>SUM(T55:U55)</f>
        <v>540000</v>
      </c>
      <c r="T55" s="68">
        <f>SUM(T57+T61-T60)</f>
        <v>60000</v>
      </c>
      <c r="U55" s="176">
        <f>SUM(U61)</f>
        <v>480000</v>
      </c>
      <c r="V55" s="236"/>
    </row>
    <row r="56" spans="1:22" s="235" customFormat="1" ht="12.75" customHeight="1">
      <c r="A56" s="109"/>
      <c r="B56" s="134" t="s">
        <v>993</v>
      </c>
      <c r="C56" s="52"/>
      <c r="D56" s="159"/>
      <c r="E56" s="160"/>
      <c r="F56" s="181"/>
      <c r="G56" s="159"/>
      <c r="H56" s="160"/>
      <c r="I56" s="181"/>
      <c r="J56" s="159"/>
      <c r="K56" s="160"/>
      <c r="L56" s="181"/>
      <c r="M56" s="184">
        <f t="shared" si="0"/>
        <v>0</v>
      </c>
      <c r="N56" s="184">
        <f t="shared" si="0"/>
        <v>0</v>
      </c>
      <c r="O56" s="184">
        <f t="shared" si="0"/>
        <v>0</v>
      </c>
      <c r="P56" s="159"/>
      <c r="Q56" s="160"/>
      <c r="R56" s="181"/>
      <c r="S56" s="159"/>
      <c r="T56" s="160"/>
      <c r="U56" s="181"/>
      <c r="V56" s="236"/>
    </row>
    <row r="57" spans="1:22" ht="21.75">
      <c r="A57" s="110">
        <v>8191</v>
      </c>
      <c r="B57" s="152" t="s">
        <v>994</v>
      </c>
      <c r="C57" s="111">
        <v>9320</v>
      </c>
      <c r="D57" s="80">
        <f>SUM(E57:F57)</f>
        <v>690103.01820000005</v>
      </c>
      <c r="E57" s="161">
        <v>690103.01820000005</v>
      </c>
      <c r="F57" s="182" t="s">
        <v>354</v>
      </c>
      <c r="G57" s="80">
        <f>SUM(H57:I57)</f>
        <v>690103.01820000005</v>
      </c>
      <c r="H57" s="161">
        <v>690103.01820000005</v>
      </c>
      <c r="I57" s="182" t="s">
        <v>354</v>
      </c>
      <c r="J57" s="80">
        <f>SUM(K57:L57)</f>
        <v>210000</v>
      </c>
      <c r="K57" s="161">
        <v>210000</v>
      </c>
      <c r="L57" s="182" t="s">
        <v>354</v>
      </c>
      <c r="M57" s="184">
        <f t="shared" si="0"/>
        <v>-480103.01820000005</v>
      </c>
      <c r="N57" s="184">
        <f t="shared" si="0"/>
        <v>-480103.01820000005</v>
      </c>
      <c r="O57" s="172" t="s">
        <v>354</v>
      </c>
      <c r="P57" s="80">
        <f>SUM(Q57:R57)</f>
        <v>210000</v>
      </c>
      <c r="Q57" s="161">
        <v>210000</v>
      </c>
      <c r="R57" s="182" t="s">
        <v>354</v>
      </c>
      <c r="S57" s="80">
        <f>SUM(T57:U57)</f>
        <v>210000</v>
      </c>
      <c r="T57" s="161">
        <v>210000</v>
      </c>
      <c r="U57" s="182" t="s">
        <v>354</v>
      </c>
      <c r="V57" s="237"/>
    </row>
    <row r="58" spans="1:22" ht="12.75" customHeight="1">
      <c r="A58" s="112"/>
      <c r="B58" s="134" t="s">
        <v>192</v>
      </c>
      <c r="C58" s="113"/>
      <c r="D58" s="72"/>
      <c r="E58" s="131"/>
      <c r="F58" s="172"/>
      <c r="G58" s="72"/>
      <c r="H58" s="131"/>
      <c r="I58" s="172"/>
      <c r="J58" s="72"/>
      <c r="K58" s="131"/>
      <c r="L58" s="172"/>
      <c r="M58" s="184">
        <f t="shared" si="0"/>
        <v>0</v>
      </c>
      <c r="N58" s="184">
        <f t="shared" si="0"/>
        <v>0</v>
      </c>
      <c r="O58" s="184">
        <f t="shared" si="0"/>
        <v>0</v>
      </c>
      <c r="P58" s="72"/>
      <c r="Q58" s="131"/>
      <c r="R58" s="172"/>
      <c r="S58" s="72"/>
      <c r="T58" s="131"/>
      <c r="U58" s="172"/>
      <c r="V58" s="237"/>
    </row>
    <row r="59" spans="1:22" ht="35.25" customHeight="1">
      <c r="A59" s="112">
        <v>8192</v>
      </c>
      <c r="B59" s="136" t="s">
        <v>995</v>
      </c>
      <c r="C59" s="113"/>
      <c r="D59" s="80">
        <f>SUM(E59:F59)</f>
        <v>67899.899999999994</v>
      </c>
      <c r="E59" s="131">
        <v>67899.899999999994</v>
      </c>
      <c r="F59" s="171" t="s">
        <v>976</v>
      </c>
      <c r="G59" s="80">
        <f>SUM(H59:I59)</f>
        <v>64980.442999999999</v>
      </c>
      <c r="H59" s="131">
        <v>64980.442999999999</v>
      </c>
      <c r="I59" s="171" t="s">
        <v>976</v>
      </c>
      <c r="J59" s="80">
        <f>SUM(K59:L59)</f>
        <v>60000</v>
      </c>
      <c r="K59" s="131">
        <v>60000</v>
      </c>
      <c r="L59" s="171" t="s">
        <v>976</v>
      </c>
      <c r="M59" s="184">
        <f t="shared" si="0"/>
        <v>-4980.4429999999993</v>
      </c>
      <c r="N59" s="184">
        <f t="shared" si="0"/>
        <v>-4980.4429999999993</v>
      </c>
      <c r="O59" s="172" t="s">
        <v>354</v>
      </c>
      <c r="P59" s="80">
        <f>SUM(Q59:R59)</f>
        <v>60000</v>
      </c>
      <c r="Q59" s="131">
        <v>60000</v>
      </c>
      <c r="R59" s="171" t="s">
        <v>976</v>
      </c>
      <c r="S59" s="80">
        <f>SUM(T59:U59)</f>
        <v>60000</v>
      </c>
      <c r="T59" s="131">
        <v>60000</v>
      </c>
      <c r="U59" s="171" t="s">
        <v>976</v>
      </c>
      <c r="V59" s="237"/>
    </row>
    <row r="60" spans="1:22" ht="22.5" thickBot="1">
      <c r="A60" s="112">
        <v>8193</v>
      </c>
      <c r="B60" s="136" t="s">
        <v>996</v>
      </c>
      <c r="C60" s="113"/>
      <c r="D60" s="72">
        <f>D57-D59</f>
        <v>622203.11820000003</v>
      </c>
      <c r="E60" s="72">
        <f>E57-E59</f>
        <v>622203.11820000003</v>
      </c>
      <c r="F60" s="171" t="s">
        <v>354</v>
      </c>
      <c r="G60" s="72">
        <f>G57-G59</f>
        <v>625122.57520000008</v>
      </c>
      <c r="H60" s="72">
        <f>H57-H59</f>
        <v>625122.57520000008</v>
      </c>
      <c r="I60" s="171" t="s">
        <v>354</v>
      </c>
      <c r="J60" s="72">
        <f>J57-J59</f>
        <v>150000</v>
      </c>
      <c r="K60" s="72">
        <f>K57-K59</f>
        <v>150000</v>
      </c>
      <c r="L60" s="171" t="s">
        <v>354</v>
      </c>
      <c r="M60" s="184">
        <f t="shared" si="0"/>
        <v>-475122.57520000008</v>
      </c>
      <c r="N60" s="184">
        <f t="shared" si="0"/>
        <v>-475122.57520000008</v>
      </c>
      <c r="O60" s="172" t="s">
        <v>354</v>
      </c>
      <c r="P60" s="72">
        <f>P57-P59</f>
        <v>150000</v>
      </c>
      <c r="Q60" s="72">
        <f>Q57-Q59</f>
        <v>150000</v>
      </c>
      <c r="R60" s="171" t="s">
        <v>354</v>
      </c>
      <c r="S60" s="72">
        <f>S57-S59</f>
        <v>150000</v>
      </c>
      <c r="T60" s="72">
        <f>T57-T59</f>
        <v>150000</v>
      </c>
      <c r="U60" s="171" t="s">
        <v>354</v>
      </c>
      <c r="V60" s="237"/>
    </row>
    <row r="61" spans="1:22" ht="22.5" thickBot="1">
      <c r="A61" s="112">
        <v>8194</v>
      </c>
      <c r="B61" s="162" t="s">
        <v>997</v>
      </c>
      <c r="C61" s="114">
        <v>9330</v>
      </c>
      <c r="D61" s="68">
        <f>D63+D64</f>
        <v>1161415.4179000002</v>
      </c>
      <c r="E61" s="68">
        <f>SUM(E63,E64)</f>
        <v>0</v>
      </c>
      <c r="F61" s="176">
        <f>F63+F64</f>
        <v>1161415.4179000002</v>
      </c>
      <c r="G61" s="68">
        <f>G63+G64</f>
        <v>506779.04280000005</v>
      </c>
      <c r="H61" s="68">
        <f>SUM(H63,H64)</f>
        <v>0</v>
      </c>
      <c r="I61" s="176">
        <f>I63+I64</f>
        <v>506779.04280000005</v>
      </c>
      <c r="J61" s="68">
        <f>J63+J64</f>
        <v>480000</v>
      </c>
      <c r="K61" s="68">
        <f>SUM(K63,K64)</f>
        <v>0</v>
      </c>
      <c r="L61" s="176">
        <f>L63+L64</f>
        <v>480000</v>
      </c>
      <c r="M61" s="184">
        <f t="shared" si="0"/>
        <v>-26779.042800000054</v>
      </c>
      <c r="N61" s="184">
        <f t="shared" si="0"/>
        <v>0</v>
      </c>
      <c r="O61" s="184">
        <f t="shared" si="0"/>
        <v>-26779.042800000054</v>
      </c>
      <c r="P61" s="68">
        <f>P63+P64</f>
        <v>480000</v>
      </c>
      <c r="Q61" s="68">
        <f>SUM(Q63,Q64)</f>
        <v>0</v>
      </c>
      <c r="R61" s="176">
        <f>R63+R64</f>
        <v>480000</v>
      </c>
      <c r="S61" s="68">
        <f>S63+S64</f>
        <v>480000</v>
      </c>
      <c r="T61" s="68">
        <f>SUM(T63,T64)</f>
        <v>0</v>
      </c>
      <c r="U61" s="176">
        <f>U63+U64</f>
        <v>480000</v>
      </c>
      <c r="V61" s="237"/>
    </row>
    <row r="62" spans="1:22" ht="12.75" customHeight="1">
      <c r="A62" s="112"/>
      <c r="B62" s="134" t="s">
        <v>192</v>
      </c>
      <c r="C62" s="114"/>
      <c r="D62" s="72"/>
      <c r="E62" s="133"/>
      <c r="F62" s="172"/>
      <c r="G62" s="72"/>
      <c r="H62" s="133"/>
      <c r="I62" s="172"/>
      <c r="J62" s="72"/>
      <c r="K62" s="133"/>
      <c r="L62" s="172"/>
      <c r="M62" s="184">
        <f t="shared" si="0"/>
        <v>0</v>
      </c>
      <c r="N62" s="184">
        <f t="shared" si="0"/>
        <v>0</v>
      </c>
      <c r="O62" s="184">
        <f t="shared" si="0"/>
        <v>0</v>
      </c>
      <c r="P62" s="72"/>
      <c r="Q62" s="133"/>
      <c r="R62" s="172"/>
      <c r="S62" s="72"/>
      <c r="T62" s="133"/>
      <c r="U62" s="172"/>
      <c r="V62" s="237"/>
    </row>
    <row r="63" spans="1:22" ht="22.5" thickBot="1">
      <c r="A63" s="112">
        <v>8195</v>
      </c>
      <c r="B63" s="136" t="s">
        <v>998</v>
      </c>
      <c r="C63" s="114"/>
      <c r="D63" s="76">
        <f>F63</f>
        <v>539212.29970000009</v>
      </c>
      <c r="E63" s="133" t="s">
        <v>976</v>
      </c>
      <c r="F63" s="172">
        <v>539212.29970000009</v>
      </c>
      <c r="G63" s="76">
        <f>I63</f>
        <v>104679.46249999999</v>
      </c>
      <c r="H63" s="133" t="s">
        <v>976</v>
      </c>
      <c r="I63" s="172">
        <v>104679.46249999999</v>
      </c>
      <c r="J63" s="76">
        <f>L63</f>
        <v>330000</v>
      </c>
      <c r="K63" s="133" t="s">
        <v>976</v>
      </c>
      <c r="L63" s="172">
        <v>330000</v>
      </c>
      <c r="M63" s="184">
        <f t="shared" si="0"/>
        <v>225320.53750000001</v>
      </c>
      <c r="N63" s="172" t="s">
        <v>354</v>
      </c>
      <c r="O63" s="184">
        <f t="shared" si="0"/>
        <v>225320.53750000001</v>
      </c>
      <c r="P63" s="76">
        <f>R63</f>
        <v>330000</v>
      </c>
      <c r="Q63" s="133" t="s">
        <v>976</v>
      </c>
      <c r="R63" s="172">
        <v>330000</v>
      </c>
      <c r="S63" s="76">
        <f>U63</f>
        <v>330000</v>
      </c>
      <c r="T63" s="133" t="s">
        <v>976</v>
      </c>
      <c r="U63" s="172">
        <v>330000</v>
      </c>
      <c r="V63" s="237"/>
    </row>
    <row r="64" spans="1:22" ht="22.5" thickBot="1">
      <c r="A64" s="115">
        <v>8196</v>
      </c>
      <c r="B64" s="136" t="s">
        <v>999</v>
      </c>
      <c r="C64" s="114"/>
      <c r="D64" s="76">
        <f>+F64</f>
        <v>622203.11820000003</v>
      </c>
      <c r="E64" s="133" t="s">
        <v>976</v>
      </c>
      <c r="F64" s="81">
        <v>622203.11820000003</v>
      </c>
      <c r="G64" s="76">
        <f>+I64</f>
        <v>402099.58030000003</v>
      </c>
      <c r="H64" s="133" t="s">
        <v>976</v>
      </c>
      <c r="I64" s="81">
        <v>402099.58030000003</v>
      </c>
      <c r="J64" s="76">
        <f>L64</f>
        <v>150000</v>
      </c>
      <c r="K64" s="133" t="s">
        <v>976</v>
      </c>
      <c r="L64" s="81">
        <v>150000</v>
      </c>
      <c r="M64" s="184">
        <f t="shared" si="0"/>
        <v>-252099.58030000003</v>
      </c>
      <c r="N64" s="172" t="s">
        <v>354</v>
      </c>
      <c r="O64" s="184">
        <f t="shared" si="0"/>
        <v>-252099.58030000003</v>
      </c>
      <c r="P64" s="76">
        <f>R64</f>
        <v>150000</v>
      </c>
      <c r="Q64" s="133" t="s">
        <v>976</v>
      </c>
      <c r="R64" s="81">
        <v>150000</v>
      </c>
      <c r="S64" s="76">
        <f>U64</f>
        <v>150000</v>
      </c>
      <c r="T64" s="133" t="s">
        <v>976</v>
      </c>
      <c r="U64" s="81">
        <v>150000</v>
      </c>
      <c r="V64" s="237"/>
    </row>
    <row r="65" spans="1:22" ht="21.75" thickBot="1">
      <c r="A65" s="112">
        <v>8197</v>
      </c>
      <c r="B65" s="163" t="s">
        <v>1000</v>
      </c>
      <c r="C65" s="116"/>
      <c r="D65" s="76" t="s">
        <v>354</v>
      </c>
      <c r="E65" s="164" t="s">
        <v>976</v>
      </c>
      <c r="F65" s="183" t="s">
        <v>354</v>
      </c>
      <c r="G65" s="76" t="s">
        <v>354</v>
      </c>
      <c r="H65" s="164" t="s">
        <v>976</v>
      </c>
      <c r="I65" s="183" t="s">
        <v>354</v>
      </c>
      <c r="J65" s="76" t="s">
        <v>354</v>
      </c>
      <c r="K65" s="164" t="s">
        <v>976</v>
      </c>
      <c r="L65" s="183" t="s">
        <v>354</v>
      </c>
      <c r="M65" s="172" t="s">
        <v>354</v>
      </c>
      <c r="N65" s="172" t="s">
        <v>354</v>
      </c>
      <c r="O65" s="172" t="s">
        <v>354</v>
      </c>
      <c r="P65" s="76" t="s">
        <v>354</v>
      </c>
      <c r="Q65" s="164" t="s">
        <v>976</v>
      </c>
      <c r="R65" s="183" t="s">
        <v>354</v>
      </c>
      <c r="S65" s="76" t="s">
        <v>354</v>
      </c>
      <c r="T65" s="164" t="s">
        <v>976</v>
      </c>
      <c r="U65" s="183" t="s">
        <v>354</v>
      </c>
      <c r="V65" s="237"/>
    </row>
    <row r="66" spans="1:22" ht="32.25" thickBot="1">
      <c r="A66" s="112">
        <v>8198</v>
      </c>
      <c r="B66" s="165" t="s">
        <v>1001</v>
      </c>
      <c r="C66" s="117"/>
      <c r="D66" s="76">
        <f>SUM(E66:F66)</f>
        <v>0</v>
      </c>
      <c r="E66" s="133" t="s">
        <v>354</v>
      </c>
      <c r="F66" s="172"/>
      <c r="G66" s="76">
        <f>SUM(H66:I66)</f>
        <v>0</v>
      </c>
      <c r="H66" s="133" t="s">
        <v>354</v>
      </c>
      <c r="I66" s="172"/>
      <c r="J66" s="76">
        <f>SUM(K66:L66)</f>
        <v>0</v>
      </c>
      <c r="K66" s="133" t="s">
        <v>354</v>
      </c>
      <c r="L66" s="172"/>
      <c r="M66" s="184">
        <f t="shared" si="0"/>
        <v>0</v>
      </c>
      <c r="N66" s="172" t="s">
        <v>354</v>
      </c>
      <c r="O66" s="184">
        <f t="shared" si="0"/>
        <v>0</v>
      </c>
      <c r="P66" s="76">
        <f>SUM(Q66:R66)</f>
        <v>0</v>
      </c>
      <c r="Q66" s="133" t="s">
        <v>354</v>
      </c>
      <c r="R66" s="172"/>
      <c r="S66" s="76">
        <f>SUM(T66:U66)</f>
        <v>0</v>
      </c>
      <c r="T66" s="133" t="s">
        <v>354</v>
      </c>
      <c r="U66" s="172"/>
      <c r="V66" s="237"/>
    </row>
    <row r="67" spans="1:22" ht="42">
      <c r="A67" s="112">
        <v>8199</v>
      </c>
      <c r="B67" s="166" t="s">
        <v>1025</v>
      </c>
      <c r="C67" s="117"/>
      <c r="D67" s="130">
        <f>SUM(E67:F67)</f>
        <v>-572701.1078</v>
      </c>
      <c r="E67" s="133">
        <v>-467080.0233</v>
      </c>
      <c r="F67" s="172">
        <v>-105621.0845</v>
      </c>
      <c r="G67" s="130">
        <f>SUM(H67:I67)</f>
        <v>0</v>
      </c>
      <c r="H67" s="133"/>
      <c r="I67" s="172"/>
      <c r="J67" s="130">
        <f>SUM(K67:L67)</f>
        <v>0</v>
      </c>
      <c r="K67" s="133"/>
      <c r="L67" s="172"/>
      <c r="M67" s="184">
        <f t="shared" si="0"/>
        <v>0</v>
      </c>
      <c r="N67" s="184">
        <f t="shared" si="0"/>
        <v>0</v>
      </c>
      <c r="O67" s="184">
        <f t="shared" si="0"/>
        <v>0</v>
      </c>
      <c r="P67" s="130">
        <f>SUM(Q67:R67)</f>
        <v>0</v>
      </c>
      <c r="Q67" s="133"/>
      <c r="R67" s="172"/>
      <c r="S67" s="130">
        <f>SUM(T67:U67)</f>
        <v>0</v>
      </c>
      <c r="T67" s="133"/>
      <c r="U67" s="172"/>
      <c r="V67" s="237"/>
    </row>
    <row r="68" spans="1:22" ht="21">
      <c r="A68" s="112" t="s">
        <v>1002</v>
      </c>
      <c r="B68" s="167" t="s">
        <v>1003</v>
      </c>
      <c r="C68" s="117"/>
      <c r="D68" s="130">
        <f>SUM(E68:F68)</f>
        <v>0</v>
      </c>
      <c r="E68" s="164"/>
      <c r="F68" s="172"/>
      <c r="G68" s="130">
        <f>SUM(H68:I68)</f>
        <v>0</v>
      </c>
      <c r="H68" s="164"/>
      <c r="I68" s="172"/>
      <c r="J68" s="130">
        <f>SUM(K68:L68)</f>
        <v>0</v>
      </c>
      <c r="K68" s="164"/>
      <c r="L68" s="172"/>
      <c r="M68" s="184">
        <f t="shared" si="0"/>
        <v>0</v>
      </c>
      <c r="N68" s="184">
        <f t="shared" si="0"/>
        <v>0</v>
      </c>
      <c r="O68" s="184">
        <f t="shared" si="0"/>
        <v>0</v>
      </c>
      <c r="P68" s="130">
        <f>SUM(Q68:R68)</f>
        <v>0</v>
      </c>
      <c r="Q68" s="164"/>
      <c r="R68" s="172"/>
      <c r="S68" s="130">
        <f>SUM(T68:U68)</f>
        <v>0</v>
      </c>
      <c r="T68" s="164"/>
      <c r="U68" s="172"/>
      <c r="V68" s="237"/>
    </row>
    <row r="69" spans="1:22" ht="30" customHeight="1">
      <c r="A69" s="95">
        <v>8200</v>
      </c>
      <c r="B69" s="126" t="s">
        <v>1026</v>
      </c>
      <c r="C69" s="113"/>
      <c r="D69" s="72">
        <f t="shared" ref="D69:I69" si="17">SUM(D71)</f>
        <v>0</v>
      </c>
      <c r="E69" s="72">
        <f t="shared" si="17"/>
        <v>0</v>
      </c>
      <c r="F69" s="77">
        <f t="shared" si="17"/>
        <v>0</v>
      </c>
      <c r="G69" s="72">
        <f t="shared" si="17"/>
        <v>0</v>
      </c>
      <c r="H69" s="72">
        <f t="shared" si="17"/>
        <v>0</v>
      </c>
      <c r="I69" s="77">
        <f t="shared" si="17"/>
        <v>0</v>
      </c>
      <c r="J69" s="72">
        <f>SUM(J71)</f>
        <v>0</v>
      </c>
      <c r="K69" s="72">
        <f>SUM(K71)</f>
        <v>0</v>
      </c>
      <c r="L69" s="77">
        <f>SUM(L71)</f>
        <v>0</v>
      </c>
      <c r="M69" s="184">
        <f t="shared" si="0"/>
        <v>0</v>
      </c>
      <c r="N69" s="184">
        <f t="shared" si="0"/>
        <v>0</v>
      </c>
      <c r="O69" s="184">
        <f t="shared" si="0"/>
        <v>0</v>
      </c>
      <c r="P69" s="72">
        <f t="shared" ref="P69:U69" si="18">SUM(P71)</f>
        <v>0</v>
      </c>
      <c r="Q69" s="72">
        <f t="shared" si="18"/>
        <v>0</v>
      </c>
      <c r="R69" s="77">
        <f t="shared" si="18"/>
        <v>0</v>
      </c>
      <c r="S69" s="72">
        <f t="shared" si="18"/>
        <v>0</v>
      </c>
      <c r="T69" s="72">
        <f t="shared" si="18"/>
        <v>0</v>
      </c>
      <c r="U69" s="77">
        <f t="shared" si="18"/>
        <v>0</v>
      </c>
      <c r="V69" s="237"/>
    </row>
    <row r="70" spans="1:22" ht="12.75" customHeight="1">
      <c r="A70" s="95"/>
      <c r="B70" s="127" t="s">
        <v>5</v>
      </c>
      <c r="C70" s="113"/>
      <c r="D70" s="72"/>
      <c r="E70" s="131"/>
      <c r="F70" s="172"/>
      <c r="G70" s="72"/>
      <c r="H70" s="131"/>
      <c r="I70" s="172"/>
      <c r="J70" s="72"/>
      <c r="K70" s="131"/>
      <c r="L70" s="172"/>
      <c r="M70" s="184">
        <f t="shared" si="0"/>
        <v>0</v>
      </c>
      <c r="N70" s="184">
        <f t="shared" si="0"/>
        <v>0</v>
      </c>
      <c r="O70" s="184">
        <f t="shared" si="0"/>
        <v>0</v>
      </c>
      <c r="P70" s="72"/>
      <c r="Q70" s="131"/>
      <c r="R70" s="172"/>
      <c r="S70" s="72"/>
      <c r="T70" s="131"/>
      <c r="U70" s="172"/>
      <c r="V70" s="237"/>
    </row>
    <row r="71" spans="1:22" ht="21">
      <c r="A71" s="95">
        <v>8210</v>
      </c>
      <c r="B71" s="168" t="s">
        <v>1027</v>
      </c>
      <c r="C71" s="113"/>
      <c r="D71" s="72">
        <f t="shared" ref="D71:I71" si="19">SUM(D73,D77)</f>
        <v>0</v>
      </c>
      <c r="E71" s="72">
        <f t="shared" si="19"/>
        <v>0</v>
      </c>
      <c r="F71" s="77">
        <f t="shared" si="19"/>
        <v>0</v>
      </c>
      <c r="G71" s="72">
        <f t="shared" si="19"/>
        <v>0</v>
      </c>
      <c r="H71" s="72">
        <f t="shared" si="19"/>
        <v>0</v>
      </c>
      <c r="I71" s="77">
        <f t="shared" si="19"/>
        <v>0</v>
      </c>
      <c r="J71" s="72">
        <f>SUM(J73,J77)</f>
        <v>0</v>
      </c>
      <c r="K71" s="72">
        <f>SUM(K73,K77)</f>
        <v>0</v>
      </c>
      <c r="L71" s="77">
        <f>SUM(L73,L77)</f>
        <v>0</v>
      </c>
      <c r="M71" s="184">
        <f t="shared" si="0"/>
        <v>0</v>
      </c>
      <c r="N71" s="184">
        <f t="shared" si="0"/>
        <v>0</v>
      </c>
      <c r="O71" s="184">
        <f t="shared" si="0"/>
        <v>0</v>
      </c>
      <c r="P71" s="72">
        <f t="shared" ref="P71:U71" si="20">SUM(P73,P77)</f>
        <v>0</v>
      </c>
      <c r="Q71" s="72">
        <f t="shared" si="20"/>
        <v>0</v>
      </c>
      <c r="R71" s="77">
        <f t="shared" si="20"/>
        <v>0</v>
      </c>
      <c r="S71" s="72">
        <f t="shared" si="20"/>
        <v>0</v>
      </c>
      <c r="T71" s="72">
        <f t="shared" si="20"/>
        <v>0</v>
      </c>
      <c r="U71" s="77">
        <f t="shared" si="20"/>
        <v>0</v>
      </c>
      <c r="V71" s="237"/>
    </row>
    <row r="72" spans="1:22" ht="12.75" customHeight="1">
      <c r="A72" s="94"/>
      <c r="B72" s="136" t="s">
        <v>5</v>
      </c>
      <c r="C72" s="113"/>
      <c r="D72" s="72"/>
      <c r="E72" s="133"/>
      <c r="F72" s="172"/>
      <c r="G72" s="72"/>
      <c r="H72" s="133"/>
      <c r="I72" s="172"/>
      <c r="J72" s="72"/>
      <c r="K72" s="133"/>
      <c r="L72" s="172"/>
      <c r="M72" s="184">
        <f t="shared" si="0"/>
        <v>0</v>
      </c>
      <c r="N72" s="184">
        <f t="shared" si="0"/>
        <v>0</v>
      </c>
      <c r="O72" s="184">
        <f t="shared" si="0"/>
        <v>0</v>
      </c>
      <c r="P72" s="72"/>
      <c r="Q72" s="133"/>
      <c r="R72" s="172"/>
      <c r="S72" s="72"/>
      <c r="T72" s="133"/>
      <c r="U72" s="172"/>
      <c r="V72" s="237"/>
    </row>
    <row r="73" spans="1:22" ht="24" customHeight="1">
      <c r="A73" s="95">
        <v>8211</v>
      </c>
      <c r="B73" s="132" t="s">
        <v>1028</v>
      </c>
      <c r="C73" s="113"/>
      <c r="D73" s="72">
        <f>SUM(D75:D76)</f>
        <v>0</v>
      </c>
      <c r="E73" s="133" t="s">
        <v>976</v>
      </c>
      <c r="F73" s="77">
        <f>SUM(F75:F76)</f>
        <v>0</v>
      </c>
      <c r="G73" s="72">
        <f>SUM(G75:G76)</f>
        <v>0</v>
      </c>
      <c r="H73" s="133" t="s">
        <v>976</v>
      </c>
      <c r="I73" s="77">
        <f>SUM(I75:I76)</f>
        <v>0</v>
      </c>
      <c r="J73" s="72">
        <f>SUM(J75:J76)</f>
        <v>0</v>
      </c>
      <c r="K73" s="133" t="s">
        <v>976</v>
      </c>
      <c r="L73" s="77">
        <f>SUM(L75:L76)</f>
        <v>0</v>
      </c>
      <c r="M73" s="184">
        <f t="shared" si="0"/>
        <v>0</v>
      </c>
      <c r="N73" s="172" t="s">
        <v>354</v>
      </c>
      <c r="O73" s="184">
        <f t="shared" si="0"/>
        <v>0</v>
      </c>
      <c r="P73" s="72">
        <f>SUM(P75:P76)</f>
        <v>0</v>
      </c>
      <c r="Q73" s="133" t="s">
        <v>976</v>
      </c>
      <c r="R73" s="77">
        <f>SUM(R75:R76)</f>
        <v>0</v>
      </c>
      <c r="S73" s="72">
        <f>SUM(S75:S76)</f>
        <v>0</v>
      </c>
      <c r="T73" s="133" t="s">
        <v>976</v>
      </c>
      <c r="U73" s="77">
        <f>SUM(U75:U76)</f>
        <v>0</v>
      </c>
      <c r="V73" s="237"/>
    </row>
    <row r="74" spans="1:22" ht="12.75" customHeight="1">
      <c r="A74" s="95"/>
      <c r="B74" s="134" t="s">
        <v>192</v>
      </c>
      <c r="C74" s="113"/>
      <c r="D74" s="72"/>
      <c r="E74" s="133"/>
      <c r="F74" s="172"/>
      <c r="G74" s="72"/>
      <c r="H74" s="133"/>
      <c r="I74" s="172"/>
      <c r="J74" s="72"/>
      <c r="K74" s="133"/>
      <c r="L74" s="172"/>
      <c r="M74" s="184">
        <f t="shared" si="0"/>
        <v>0</v>
      </c>
      <c r="N74" s="184">
        <f t="shared" si="0"/>
        <v>0</v>
      </c>
      <c r="O74" s="184">
        <f t="shared" si="0"/>
        <v>0</v>
      </c>
      <c r="P74" s="72"/>
      <c r="Q74" s="133"/>
      <c r="R74" s="172"/>
      <c r="S74" s="72"/>
      <c r="T74" s="133"/>
      <c r="U74" s="172"/>
      <c r="V74" s="237"/>
    </row>
    <row r="75" spans="1:22" ht="13.5" customHeight="1" thickBot="1">
      <c r="A75" s="95">
        <v>8212</v>
      </c>
      <c r="B75" s="135" t="s">
        <v>978</v>
      </c>
      <c r="C75" s="98" t="s">
        <v>760</v>
      </c>
      <c r="D75" s="76">
        <f>SUM(E75:F75)</f>
        <v>0</v>
      </c>
      <c r="E75" s="133" t="s">
        <v>976</v>
      </c>
      <c r="F75" s="172"/>
      <c r="G75" s="76">
        <f>SUM(H75:I75)</f>
        <v>0</v>
      </c>
      <c r="H75" s="133" t="s">
        <v>976</v>
      </c>
      <c r="I75" s="172"/>
      <c r="J75" s="76">
        <f>SUM(K75:L75)</f>
        <v>0</v>
      </c>
      <c r="K75" s="133" t="s">
        <v>976</v>
      </c>
      <c r="L75" s="172"/>
      <c r="M75" s="184">
        <f t="shared" si="0"/>
        <v>0</v>
      </c>
      <c r="N75" s="172" t="s">
        <v>354</v>
      </c>
      <c r="O75" s="184">
        <f t="shared" si="0"/>
        <v>0</v>
      </c>
      <c r="P75" s="76">
        <f>SUM(Q75:R75)</f>
        <v>0</v>
      </c>
      <c r="Q75" s="133" t="s">
        <v>976</v>
      </c>
      <c r="R75" s="172"/>
      <c r="S75" s="76">
        <f>SUM(T75:U75)</f>
        <v>0</v>
      </c>
      <c r="T75" s="133" t="s">
        <v>976</v>
      </c>
      <c r="U75" s="172"/>
      <c r="V75" s="237"/>
    </row>
    <row r="76" spans="1:22" ht="13.5" customHeight="1" thickBot="1">
      <c r="A76" s="95">
        <v>8213</v>
      </c>
      <c r="B76" s="135" t="s">
        <v>979</v>
      </c>
      <c r="C76" s="98" t="s">
        <v>761</v>
      </c>
      <c r="D76" s="76">
        <f>SUM(E76:F76)</f>
        <v>0</v>
      </c>
      <c r="E76" s="133" t="s">
        <v>976</v>
      </c>
      <c r="F76" s="172"/>
      <c r="G76" s="76">
        <f>SUM(H76:I76)</f>
        <v>0</v>
      </c>
      <c r="H76" s="133" t="s">
        <v>976</v>
      </c>
      <c r="I76" s="172"/>
      <c r="J76" s="76">
        <f>SUM(K76:L76)</f>
        <v>0</v>
      </c>
      <c r="K76" s="133" t="s">
        <v>976</v>
      </c>
      <c r="L76" s="172"/>
      <c r="M76" s="184">
        <f t="shared" si="0"/>
        <v>0</v>
      </c>
      <c r="N76" s="180" t="s">
        <v>354</v>
      </c>
      <c r="O76" s="184">
        <f t="shared" si="0"/>
        <v>0</v>
      </c>
      <c r="P76" s="76">
        <f>SUM(Q76:R76)</f>
        <v>0</v>
      </c>
      <c r="Q76" s="133" t="s">
        <v>976</v>
      </c>
      <c r="R76" s="172"/>
      <c r="S76" s="76">
        <f>SUM(T76:U76)</f>
        <v>0</v>
      </c>
      <c r="T76" s="133" t="s">
        <v>976</v>
      </c>
      <c r="U76" s="172"/>
      <c r="V76" s="237"/>
    </row>
    <row r="77" spans="1:22" ht="21.75">
      <c r="A77" s="95">
        <v>8220</v>
      </c>
      <c r="B77" s="132" t="s">
        <v>1029</v>
      </c>
      <c r="C77" s="113"/>
      <c r="D77" s="72">
        <f t="shared" ref="D77:I77" si="21">SUM(D79,D83)</f>
        <v>0</v>
      </c>
      <c r="E77" s="72">
        <f t="shared" si="21"/>
        <v>0</v>
      </c>
      <c r="F77" s="77">
        <f t="shared" si="21"/>
        <v>0</v>
      </c>
      <c r="G77" s="72">
        <f t="shared" si="21"/>
        <v>0</v>
      </c>
      <c r="H77" s="72">
        <f t="shared" si="21"/>
        <v>0</v>
      </c>
      <c r="I77" s="77">
        <f t="shared" si="21"/>
        <v>0</v>
      </c>
      <c r="J77" s="72">
        <f>SUM(J79,J83)</f>
        <v>0</v>
      </c>
      <c r="K77" s="72">
        <f>SUM(K79,K83)</f>
        <v>0</v>
      </c>
      <c r="L77" s="77">
        <f>SUM(L79,L83)</f>
        <v>0</v>
      </c>
      <c r="M77" s="184">
        <f t="shared" ref="M77:O86" si="22">J77-G77</f>
        <v>0</v>
      </c>
      <c r="N77" s="184">
        <f t="shared" si="22"/>
        <v>0</v>
      </c>
      <c r="O77" s="184">
        <f t="shared" si="22"/>
        <v>0</v>
      </c>
      <c r="P77" s="72">
        <f t="shared" ref="P77:U77" si="23">SUM(P79,P83)</f>
        <v>0</v>
      </c>
      <c r="Q77" s="72">
        <f t="shared" si="23"/>
        <v>0</v>
      </c>
      <c r="R77" s="77">
        <f t="shared" si="23"/>
        <v>0</v>
      </c>
      <c r="S77" s="72">
        <f t="shared" si="23"/>
        <v>0</v>
      </c>
      <c r="T77" s="72">
        <f t="shared" si="23"/>
        <v>0</v>
      </c>
      <c r="U77" s="77">
        <f t="shared" si="23"/>
        <v>0</v>
      </c>
      <c r="V77" s="237"/>
    </row>
    <row r="78" spans="1:22" ht="12.75" customHeight="1">
      <c r="A78" s="95"/>
      <c r="B78" s="134" t="s">
        <v>5</v>
      </c>
      <c r="C78" s="113"/>
      <c r="D78" s="72"/>
      <c r="E78" s="131"/>
      <c r="F78" s="172"/>
      <c r="G78" s="72"/>
      <c r="H78" s="131"/>
      <c r="I78" s="172"/>
      <c r="J78" s="72"/>
      <c r="K78" s="131"/>
      <c r="L78" s="172"/>
      <c r="M78" s="184">
        <f t="shared" si="22"/>
        <v>0</v>
      </c>
      <c r="N78" s="184">
        <f t="shared" si="22"/>
        <v>0</v>
      </c>
      <c r="O78" s="184">
        <f t="shared" si="22"/>
        <v>0</v>
      </c>
      <c r="P78" s="72"/>
      <c r="Q78" s="131"/>
      <c r="R78" s="172"/>
      <c r="S78" s="72"/>
      <c r="T78" s="131"/>
      <c r="U78" s="172"/>
      <c r="V78" s="237"/>
    </row>
    <row r="79" spans="1:22" ht="12.75" customHeight="1">
      <c r="A79" s="95">
        <v>8221</v>
      </c>
      <c r="B79" s="132" t="s">
        <v>1030</v>
      </c>
      <c r="C79" s="113"/>
      <c r="D79" s="72">
        <f>SUM(D81:D82)</f>
        <v>0</v>
      </c>
      <c r="E79" s="133" t="s">
        <v>976</v>
      </c>
      <c r="F79" s="77">
        <f>SUM(F81:F82)</f>
        <v>0</v>
      </c>
      <c r="G79" s="72">
        <f>SUM(G81:G82)</f>
        <v>0</v>
      </c>
      <c r="H79" s="133" t="s">
        <v>976</v>
      </c>
      <c r="I79" s="77">
        <f>SUM(I81:I82)</f>
        <v>0</v>
      </c>
      <c r="J79" s="72">
        <f>SUM(J81:J82)</f>
        <v>0</v>
      </c>
      <c r="K79" s="133" t="s">
        <v>976</v>
      </c>
      <c r="L79" s="77">
        <f>SUM(L81:L82)</f>
        <v>0</v>
      </c>
      <c r="M79" s="184">
        <f t="shared" si="22"/>
        <v>0</v>
      </c>
      <c r="N79" s="172" t="s">
        <v>354</v>
      </c>
      <c r="O79" s="184">
        <f t="shared" si="22"/>
        <v>0</v>
      </c>
      <c r="P79" s="72">
        <f>SUM(P81:P82)</f>
        <v>0</v>
      </c>
      <c r="Q79" s="133" t="s">
        <v>976</v>
      </c>
      <c r="R79" s="77">
        <f>SUM(R81:R82)</f>
        <v>0</v>
      </c>
      <c r="S79" s="72">
        <f>SUM(S81:S82)</f>
        <v>0</v>
      </c>
      <c r="T79" s="133" t="s">
        <v>976</v>
      </c>
      <c r="U79" s="77">
        <f>SUM(U81:U82)</f>
        <v>0</v>
      </c>
      <c r="V79" s="237"/>
    </row>
    <row r="80" spans="1:22" ht="12.75" customHeight="1">
      <c r="A80" s="95"/>
      <c r="B80" s="134" t="s">
        <v>977</v>
      </c>
      <c r="C80" s="113"/>
      <c r="D80" s="72"/>
      <c r="E80" s="133"/>
      <c r="F80" s="172"/>
      <c r="G80" s="72"/>
      <c r="H80" s="133"/>
      <c r="I80" s="172"/>
      <c r="J80" s="72"/>
      <c r="K80" s="133"/>
      <c r="L80" s="172"/>
      <c r="M80" s="184">
        <f t="shared" si="22"/>
        <v>0</v>
      </c>
      <c r="N80" s="184">
        <f t="shared" si="22"/>
        <v>0</v>
      </c>
      <c r="O80" s="184">
        <f t="shared" si="22"/>
        <v>0</v>
      </c>
      <c r="P80" s="72"/>
      <c r="Q80" s="133"/>
      <c r="R80" s="172"/>
      <c r="S80" s="72"/>
      <c r="T80" s="133"/>
      <c r="U80" s="172"/>
      <c r="V80" s="237"/>
    </row>
    <row r="81" spans="1:22" ht="13.5" customHeight="1" thickBot="1">
      <c r="A81" s="94">
        <v>8222</v>
      </c>
      <c r="B81" s="136" t="s">
        <v>1004</v>
      </c>
      <c r="C81" s="98" t="s">
        <v>762</v>
      </c>
      <c r="D81" s="76">
        <f>SUM(E81:F81)</f>
        <v>0</v>
      </c>
      <c r="E81" s="133" t="s">
        <v>976</v>
      </c>
      <c r="F81" s="172"/>
      <c r="G81" s="76">
        <f>SUM(H81:I81)</f>
        <v>0</v>
      </c>
      <c r="H81" s="133" t="s">
        <v>976</v>
      </c>
      <c r="I81" s="172"/>
      <c r="J81" s="76">
        <f>SUM(K81:L81)</f>
        <v>0</v>
      </c>
      <c r="K81" s="133" t="s">
        <v>976</v>
      </c>
      <c r="L81" s="172"/>
      <c r="M81" s="184">
        <f t="shared" si="22"/>
        <v>0</v>
      </c>
      <c r="N81" s="172" t="s">
        <v>354</v>
      </c>
      <c r="O81" s="184">
        <f t="shared" si="22"/>
        <v>0</v>
      </c>
      <c r="P81" s="76">
        <f>SUM(Q81:R81)</f>
        <v>0</v>
      </c>
      <c r="Q81" s="133" t="s">
        <v>976</v>
      </c>
      <c r="R81" s="172"/>
      <c r="S81" s="76">
        <f>SUM(T81:U81)</f>
        <v>0</v>
      </c>
      <c r="T81" s="133" t="s">
        <v>976</v>
      </c>
      <c r="U81" s="172"/>
      <c r="V81" s="237"/>
    </row>
    <row r="82" spans="1:22" ht="13.5" customHeight="1" thickBot="1">
      <c r="A82" s="94">
        <v>8230</v>
      </c>
      <c r="B82" s="136" t="s">
        <v>1005</v>
      </c>
      <c r="C82" s="98" t="s">
        <v>763</v>
      </c>
      <c r="D82" s="76">
        <f>SUM(E82:F82)</f>
        <v>0</v>
      </c>
      <c r="E82" s="133" t="s">
        <v>976</v>
      </c>
      <c r="F82" s="172"/>
      <c r="G82" s="76">
        <f>SUM(H82:I82)</f>
        <v>0</v>
      </c>
      <c r="H82" s="133" t="s">
        <v>976</v>
      </c>
      <c r="I82" s="172"/>
      <c r="J82" s="76">
        <f>SUM(K82:L82)</f>
        <v>0</v>
      </c>
      <c r="K82" s="133" t="s">
        <v>976</v>
      </c>
      <c r="L82" s="172"/>
      <c r="M82" s="184">
        <f t="shared" si="22"/>
        <v>0</v>
      </c>
      <c r="N82" s="180" t="s">
        <v>354</v>
      </c>
      <c r="O82" s="184">
        <f t="shared" si="22"/>
        <v>0</v>
      </c>
      <c r="P82" s="76">
        <f>SUM(Q82:R82)</f>
        <v>0</v>
      </c>
      <c r="Q82" s="133" t="s">
        <v>976</v>
      </c>
      <c r="R82" s="172"/>
      <c r="S82" s="76">
        <f>SUM(T82:U82)</f>
        <v>0</v>
      </c>
      <c r="T82" s="133" t="s">
        <v>976</v>
      </c>
      <c r="U82" s="172"/>
      <c r="V82" s="237"/>
    </row>
    <row r="83" spans="1:22" ht="12.75" customHeight="1">
      <c r="A83" s="94">
        <v>8240</v>
      </c>
      <c r="B83" s="132" t="s">
        <v>1031</v>
      </c>
      <c r="C83" s="113"/>
      <c r="D83" s="72">
        <f t="shared" ref="D83:I83" si="24">SUM(D85:D86)</f>
        <v>0</v>
      </c>
      <c r="E83" s="72">
        <f t="shared" si="24"/>
        <v>0</v>
      </c>
      <c r="F83" s="77">
        <f t="shared" si="24"/>
        <v>0</v>
      </c>
      <c r="G83" s="72">
        <f t="shared" si="24"/>
        <v>0</v>
      </c>
      <c r="H83" s="72">
        <f t="shared" si="24"/>
        <v>0</v>
      </c>
      <c r="I83" s="77">
        <f t="shared" si="24"/>
        <v>0</v>
      </c>
      <c r="J83" s="72">
        <f>SUM(J85:J86)</f>
        <v>0</v>
      </c>
      <c r="K83" s="72">
        <f>SUM(K85:K86)</f>
        <v>0</v>
      </c>
      <c r="L83" s="77">
        <f>SUM(L85:L86)</f>
        <v>0</v>
      </c>
      <c r="M83" s="184">
        <f t="shared" si="22"/>
        <v>0</v>
      </c>
      <c r="N83" s="184">
        <f t="shared" si="22"/>
        <v>0</v>
      </c>
      <c r="O83" s="184">
        <f t="shared" si="22"/>
        <v>0</v>
      </c>
      <c r="P83" s="72">
        <f t="shared" ref="P83:U83" si="25">SUM(P85:P86)</f>
        <v>0</v>
      </c>
      <c r="Q83" s="72">
        <f t="shared" si="25"/>
        <v>0</v>
      </c>
      <c r="R83" s="77">
        <f t="shared" si="25"/>
        <v>0</v>
      </c>
      <c r="S83" s="72">
        <f t="shared" si="25"/>
        <v>0</v>
      </c>
      <c r="T83" s="72">
        <f t="shared" si="25"/>
        <v>0</v>
      </c>
      <c r="U83" s="77">
        <f t="shared" si="25"/>
        <v>0</v>
      </c>
      <c r="V83" s="237"/>
    </row>
    <row r="84" spans="1:22" ht="12.75" customHeight="1">
      <c r="A84" s="95"/>
      <c r="B84" s="134" t="s">
        <v>977</v>
      </c>
      <c r="C84" s="113"/>
      <c r="D84" s="72"/>
      <c r="E84" s="131"/>
      <c r="F84" s="172"/>
      <c r="G84" s="72"/>
      <c r="H84" s="131"/>
      <c r="I84" s="172"/>
      <c r="J84" s="72"/>
      <c r="K84" s="131"/>
      <c r="L84" s="172"/>
      <c r="M84" s="184">
        <f t="shared" si="22"/>
        <v>0</v>
      </c>
      <c r="N84" s="184">
        <f t="shared" si="22"/>
        <v>0</v>
      </c>
      <c r="O84" s="184">
        <f t="shared" si="22"/>
        <v>0</v>
      </c>
      <c r="P84" s="72"/>
      <c r="Q84" s="131"/>
      <c r="R84" s="172"/>
      <c r="S84" s="72"/>
      <c r="T84" s="131"/>
      <c r="U84" s="172"/>
      <c r="V84" s="237"/>
    </row>
    <row r="85" spans="1:22" ht="13.5" customHeight="1" thickBot="1">
      <c r="A85" s="94">
        <v>8241</v>
      </c>
      <c r="B85" s="136" t="s">
        <v>1006</v>
      </c>
      <c r="C85" s="98" t="s">
        <v>762</v>
      </c>
      <c r="D85" s="76">
        <f>SUM(E85:F85)</f>
        <v>0</v>
      </c>
      <c r="E85" s="131"/>
      <c r="F85" s="172" t="s">
        <v>354</v>
      </c>
      <c r="G85" s="76">
        <f>SUM(H85:I85)</f>
        <v>0</v>
      </c>
      <c r="H85" s="131"/>
      <c r="I85" s="172" t="s">
        <v>354</v>
      </c>
      <c r="J85" s="76">
        <f>SUM(K85:L85)</f>
        <v>0</v>
      </c>
      <c r="K85" s="131"/>
      <c r="L85" s="172" t="s">
        <v>354</v>
      </c>
      <c r="M85" s="184">
        <f t="shared" si="22"/>
        <v>0</v>
      </c>
      <c r="N85" s="184">
        <f t="shared" si="22"/>
        <v>0</v>
      </c>
      <c r="O85" s="172" t="s">
        <v>354</v>
      </c>
      <c r="P85" s="76">
        <f>SUM(Q85:R85)</f>
        <v>0</v>
      </c>
      <c r="Q85" s="131"/>
      <c r="R85" s="172" t="s">
        <v>354</v>
      </c>
      <c r="S85" s="76">
        <f>SUM(T85:U85)</f>
        <v>0</v>
      </c>
      <c r="T85" s="131"/>
      <c r="U85" s="172" t="s">
        <v>354</v>
      </c>
      <c r="V85" s="237"/>
    </row>
    <row r="86" spans="1:22" ht="13.5" customHeight="1" thickBot="1">
      <c r="A86" s="96">
        <v>8250</v>
      </c>
      <c r="B86" s="141" t="s">
        <v>1007</v>
      </c>
      <c r="C86" s="118" t="s">
        <v>763</v>
      </c>
      <c r="D86" s="76">
        <f>SUM(E86:F86)</f>
        <v>0</v>
      </c>
      <c r="E86" s="156"/>
      <c r="F86" s="180" t="s">
        <v>354</v>
      </c>
      <c r="G86" s="76">
        <f>SUM(H86:I86)</f>
        <v>0</v>
      </c>
      <c r="H86" s="156"/>
      <c r="I86" s="180" t="s">
        <v>354</v>
      </c>
      <c r="J86" s="76">
        <f>SUM(K86:L86)</f>
        <v>0</v>
      </c>
      <c r="K86" s="156"/>
      <c r="L86" s="180" t="s">
        <v>354</v>
      </c>
      <c r="M86" s="184">
        <f t="shared" si="22"/>
        <v>0</v>
      </c>
      <c r="N86" s="184">
        <f t="shared" si="22"/>
        <v>0</v>
      </c>
      <c r="O86" s="180" t="s">
        <v>354</v>
      </c>
      <c r="P86" s="76">
        <f>SUM(Q86:R86)</f>
        <v>0</v>
      </c>
      <c r="Q86" s="156"/>
      <c r="R86" s="180" t="s">
        <v>354</v>
      </c>
      <c r="S86" s="76">
        <f>SUM(T86:U86)</f>
        <v>0</v>
      </c>
      <c r="T86" s="156"/>
      <c r="U86" s="180" t="s">
        <v>354</v>
      </c>
      <c r="V86" s="237"/>
    </row>
    <row r="87" spans="1:22">
      <c r="C87" s="119"/>
    </row>
    <row r="88" spans="1:22" s="89" customFormat="1" ht="41.25" customHeight="1">
      <c r="A88" s="311" t="s">
        <v>1008</v>
      </c>
      <c r="B88" s="311"/>
      <c r="C88" s="311"/>
      <c r="D88" s="311"/>
      <c r="E88" s="311"/>
      <c r="F88" s="311"/>
      <c r="G88" s="311"/>
    </row>
    <row r="89" spans="1:22" s="89" customFormat="1" ht="31.5" customHeight="1">
      <c r="A89" s="311" t="s">
        <v>1009</v>
      </c>
      <c r="B89" s="311"/>
      <c r="C89" s="311"/>
      <c r="D89" s="311"/>
      <c r="E89" s="311"/>
      <c r="F89" s="311"/>
      <c r="G89" s="311"/>
    </row>
    <row r="90" spans="1:22" s="89" customFormat="1" ht="33" customHeight="1">
      <c r="A90" s="311" t="s">
        <v>1010</v>
      </c>
      <c r="B90" s="311"/>
      <c r="C90" s="311"/>
      <c r="D90" s="311"/>
      <c r="E90" s="311"/>
      <c r="F90" s="311"/>
      <c r="G90" s="311"/>
    </row>
    <row r="91" spans="1:22" ht="30.75" customHeight="1">
      <c r="A91" s="311" t="s">
        <v>1011</v>
      </c>
      <c r="B91" s="311"/>
      <c r="C91" s="311"/>
      <c r="D91" s="311"/>
      <c r="E91" s="311"/>
      <c r="F91" s="311"/>
      <c r="G91" s="311"/>
    </row>
    <row r="92" spans="1:22">
      <c r="C92" s="119"/>
    </row>
    <row r="93" spans="1:22">
      <c r="C93" s="119"/>
    </row>
    <row r="94" spans="1:22">
      <c r="C94" s="119"/>
    </row>
    <row r="95" spans="1:22">
      <c r="C95" s="119"/>
    </row>
    <row r="96" spans="1:22">
      <c r="C96" s="119"/>
    </row>
    <row r="97" spans="3:3">
      <c r="C97" s="119"/>
    </row>
    <row r="98" spans="3:3">
      <c r="C98" s="119"/>
    </row>
    <row r="99" spans="3:3">
      <c r="C99" s="119"/>
    </row>
    <row r="100" spans="3:3">
      <c r="C100" s="119"/>
    </row>
    <row r="101" spans="3:3">
      <c r="C101" s="119"/>
    </row>
    <row r="102" spans="3:3">
      <c r="C102" s="119"/>
    </row>
    <row r="103" spans="3:3">
      <c r="C103" s="119"/>
    </row>
    <row r="104" spans="3:3">
      <c r="C104" s="119"/>
    </row>
    <row r="105" spans="3:3">
      <c r="C105" s="119"/>
    </row>
    <row r="106" spans="3:3">
      <c r="C106" s="119"/>
    </row>
    <row r="107" spans="3:3">
      <c r="C107" s="119"/>
    </row>
    <row r="108" spans="3:3">
      <c r="C108" s="119"/>
    </row>
    <row r="109" spans="3:3">
      <c r="C109" s="119"/>
    </row>
    <row r="110" spans="3:3">
      <c r="C110" s="119"/>
    </row>
    <row r="111" spans="3:3">
      <c r="C111" s="119"/>
    </row>
    <row r="112" spans="3:3">
      <c r="C112" s="119"/>
    </row>
    <row r="113" spans="3:3">
      <c r="C113" s="119"/>
    </row>
    <row r="114" spans="3:3">
      <c r="C114" s="119"/>
    </row>
    <row r="115" spans="3:3">
      <c r="C115" s="119"/>
    </row>
    <row r="116" spans="3:3">
      <c r="C116" s="119"/>
    </row>
    <row r="117" spans="3:3">
      <c r="C117" s="119"/>
    </row>
    <row r="118" spans="3:3">
      <c r="C118" s="119"/>
    </row>
    <row r="119" spans="3:3">
      <c r="C119" s="119"/>
    </row>
    <row r="120" spans="3:3">
      <c r="C120" s="119"/>
    </row>
    <row r="121" spans="3:3">
      <c r="C121" s="119"/>
    </row>
    <row r="122" spans="3:3">
      <c r="C122" s="119"/>
    </row>
    <row r="123" spans="3:3">
      <c r="C123" s="119"/>
    </row>
    <row r="124" spans="3:3">
      <c r="C124" s="119"/>
    </row>
    <row r="125" spans="3:3">
      <c r="C125" s="119"/>
    </row>
    <row r="126" spans="3:3">
      <c r="C126" s="119"/>
    </row>
    <row r="127" spans="3:3">
      <c r="C127" s="119"/>
    </row>
    <row r="128" spans="3:3">
      <c r="C128" s="119"/>
    </row>
    <row r="129" spans="3:3">
      <c r="C129" s="119"/>
    </row>
    <row r="130" spans="3:3">
      <c r="C130" s="119"/>
    </row>
    <row r="131" spans="3:3">
      <c r="C131" s="119"/>
    </row>
    <row r="132" spans="3:3">
      <c r="C132" s="119"/>
    </row>
    <row r="133" spans="3:3">
      <c r="C133" s="119"/>
    </row>
    <row r="134" spans="3:3">
      <c r="C134" s="119"/>
    </row>
    <row r="135" spans="3:3">
      <c r="C135" s="119"/>
    </row>
    <row r="136" spans="3:3">
      <c r="C136" s="119"/>
    </row>
    <row r="137" spans="3:3">
      <c r="C137" s="119"/>
    </row>
    <row r="138" spans="3:3">
      <c r="C138" s="119"/>
    </row>
    <row r="139" spans="3:3">
      <c r="C139" s="119"/>
    </row>
    <row r="140" spans="3:3">
      <c r="C140" s="119"/>
    </row>
    <row r="141" spans="3:3">
      <c r="C141" s="119"/>
    </row>
    <row r="142" spans="3:3">
      <c r="C142" s="119"/>
    </row>
    <row r="143" spans="3:3">
      <c r="C143" s="119"/>
    </row>
    <row r="144" spans="3:3">
      <c r="C144" s="119"/>
    </row>
    <row r="145" spans="3:3">
      <c r="C145" s="119"/>
    </row>
    <row r="146" spans="3:3">
      <c r="C146" s="119"/>
    </row>
    <row r="147" spans="3:3">
      <c r="C147" s="119"/>
    </row>
    <row r="148" spans="3:3">
      <c r="C148" s="119"/>
    </row>
    <row r="149" spans="3:3">
      <c r="C149" s="119"/>
    </row>
    <row r="150" spans="3:3">
      <c r="C150" s="119"/>
    </row>
    <row r="151" spans="3:3">
      <c r="C151" s="119"/>
    </row>
    <row r="152" spans="3:3">
      <c r="C152" s="119"/>
    </row>
    <row r="153" spans="3:3">
      <c r="C153" s="119"/>
    </row>
    <row r="154" spans="3:3">
      <c r="C154" s="119"/>
    </row>
    <row r="155" spans="3:3">
      <c r="C155" s="119"/>
    </row>
    <row r="156" spans="3:3">
      <c r="C156" s="119"/>
    </row>
    <row r="157" spans="3:3">
      <c r="C157" s="119"/>
    </row>
    <row r="158" spans="3:3">
      <c r="C158" s="119"/>
    </row>
    <row r="159" spans="3:3">
      <c r="C159" s="119"/>
    </row>
    <row r="160" spans="3:3">
      <c r="C160" s="119"/>
    </row>
    <row r="161" spans="3:3">
      <c r="C161" s="119"/>
    </row>
    <row r="162" spans="3:3">
      <c r="C162" s="119"/>
    </row>
    <row r="163" spans="3:3">
      <c r="C163" s="119"/>
    </row>
    <row r="164" spans="3:3">
      <c r="C164" s="119"/>
    </row>
    <row r="165" spans="3:3">
      <c r="C165" s="119"/>
    </row>
    <row r="166" spans="3:3">
      <c r="C166" s="119"/>
    </row>
    <row r="167" spans="3:3">
      <c r="C167" s="119"/>
    </row>
    <row r="168" spans="3:3">
      <c r="C168" s="119"/>
    </row>
    <row r="169" spans="3:3">
      <c r="C169" s="119"/>
    </row>
    <row r="170" spans="3:3">
      <c r="C170" s="119"/>
    </row>
    <row r="171" spans="3:3">
      <c r="C171" s="119"/>
    </row>
    <row r="172" spans="3:3">
      <c r="C172" s="119"/>
    </row>
    <row r="173" spans="3:3">
      <c r="C173" s="119"/>
    </row>
    <row r="174" spans="3:3">
      <c r="C174" s="119"/>
    </row>
    <row r="175" spans="3:3">
      <c r="C175" s="119"/>
    </row>
    <row r="176" spans="3:3">
      <c r="C176" s="119"/>
    </row>
    <row r="177" spans="3:3">
      <c r="C177" s="119"/>
    </row>
    <row r="178" spans="3:3">
      <c r="C178" s="119"/>
    </row>
    <row r="179" spans="3:3">
      <c r="C179" s="119"/>
    </row>
    <row r="180" spans="3:3">
      <c r="C180" s="119"/>
    </row>
    <row r="181" spans="3:3">
      <c r="C181" s="119"/>
    </row>
    <row r="182" spans="3:3">
      <c r="C182" s="119"/>
    </row>
    <row r="183" spans="3:3">
      <c r="C183" s="119"/>
    </row>
    <row r="184" spans="3:3">
      <c r="C184" s="119"/>
    </row>
    <row r="185" spans="3:3">
      <c r="C185" s="119"/>
    </row>
    <row r="186" spans="3:3">
      <c r="C186" s="119"/>
    </row>
    <row r="187" spans="3:3">
      <c r="C187" s="119"/>
    </row>
    <row r="188" spans="3:3">
      <c r="C188" s="119"/>
    </row>
    <row r="189" spans="3:3">
      <c r="C189" s="119"/>
    </row>
    <row r="190" spans="3:3">
      <c r="C190" s="119"/>
    </row>
    <row r="191" spans="3:3">
      <c r="C191" s="119"/>
    </row>
    <row r="192" spans="3:3">
      <c r="C192" s="119"/>
    </row>
    <row r="193" spans="3:3">
      <c r="C193" s="119"/>
    </row>
    <row r="194" spans="3:3">
      <c r="C194" s="119"/>
    </row>
    <row r="195" spans="3:3">
      <c r="C195" s="119"/>
    </row>
    <row r="196" spans="3:3">
      <c r="C196" s="119"/>
    </row>
    <row r="197" spans="3:3">
      <c r="C197" s="119"/>
    </row>
    <row r="198" spans="3:3">
      <c r="C198" s="119"/>
    </row>
    <row r="199" spans="3:3">
      <c r="C199" s="119"/>
    </row>
    <row r="200" spans="3:3">
      <c r="C200" s="119"/>
    </row>
    <row r="201" spans="3:3">
      <c r="C201" s="119"/>
    </row>
    <row r="202" spans="3:3">
      <c r="C202" s="119"/>
    </row>
    <row r="203" spans="3:3">
      <c r="C203" s="119"/>
    </row>
    <row r="204" spans="3:3">
      <c r="C204" s="119"/>
    </row>
    <row r="205" spans="3:3">
      <c r="C205" s="119"/>
    </row>
    <row r="206" spans="3:3">
      <c r="C206" s="119"/>
    </row>
    <row r="207" spans="3:3">
      <c r="C207" s="119"/>
    </row>
    <row r="208" spans="3:3">
      <c r="C208" s="119"/>
    </row>
    <row r="209" spans="3:3">
      <c r="C209" s="119"/>
    </row>
    <row r="210" spans="3:3">
      <c r="C210" s="119"/>
    </row>
    <row r="211" spans="3:3">
      <c r="C211" s="119"/>
    </row>
    <row r="212" spans="3:3">
      <c r="C212" s="119"/>
    </row>
    <row r="213" spans="3:3">
      <c r="C213" s="119"/>
    </row>
    <row r="214" spans="3:3">
      <c r="C214" s="119"/>
    </row>
    <row r="215" spans="3:3">
      <c r="C215" s="119"/>
    </row>
    <row r="216" spans="3:3">
      <c r="C216" s="119"/>
    </row>
    <row r="217" spans="3:3">
      <c r="C217" s="119"/>
    </row>
    <row r="218" spans="3:3">
      <c r="C218" s="119"/>
    </row>
    <row r="219" spans="3:3">
      <c r="C219" s="119"/>
    </row>
    <row r="220" spans="3:3">
      <c r="C220" s="119"/>
    </row>
    <row r="221" spans="3:3">
      <c r="C221" s="119"/>
    </row>
    <row r="222" spans="3:3">
      <c r="C222" s="119"/>
    </row>
    <row r="223" spans="3:3">
      <c r="C223" s="119"/>
    </row>
    <row r="224" spans="3:3">
      <c r="C224" s="119"/>
    </row>
    <row r="225" spans="3:3">
      <c r="C225" s="119"/>
    </row>
    <row r="226" spans="3:3">
      <c r="C226" s="119"/>
    </row>
    <row r="227" spans="3:3">
      <c r="C227" s="119"/>
    </row>
    <row r="228" spans="3:3">
      <c r="C228" s="119"/>
    </row>
    <row r="229" spans="3:3">
      <c r="C229" s="119"/>
    </row>
    <row r="230" spans="3:3">
      <c r="C230" s="119"/>
    </row>
    <row r="231" spans="3:3">
      <c r="C231" s="119"/>
    </row>
    <row r="232" spans="3:3">
      <c r="C232" s="119"/>
    </row>
    <row r="233" spans="3:3">
      <c r="C233" s="119"/>
    </row>
    <row r="234" spans="3:3">
      <c r="C234" s="119"/>
    </row>
    <row r="235" spans="3:3">
      <c r="C235" s="119"/>
    </row>
    <row r="236" spans="3:3">
      <c r="C236" s="119"/>
    </row>
    <row r="237" spans="3:3">
      <c r="C237" s="119"/>
    </row>
    <row r="238" spans="3:3">
      <c r="C238" s="119"/>
    </row>
    <row r="239" spans="3:3">
      <c r="C239" s="119"/>
    </row>
    <row r="240" spans="3:3">
      <c r="C240" s="119"/>
    </row>
    <row r="241" spans="3:3">
      <c r="C241" s="119"/>
    </row>
    <row r="242" spans="3:3">
      <c r="C242" s="119"/>
    </row>
    <row r="243" spans="3:3">
      <c r="C243" s="119"/>
    </row>
    <row r="244" spans="3:3">
      <c r="C244" s="119"/>
    </row>
    <row r="245" spans="3:3">
      <c r="C245" s="119"/>
    </row>
    <row r="246" spans="3:3">
      <c r="C246" s="119"/>
    </row>
    <row r="247" spans="3:3">
      <c r="C247" s="119"/>
    </row>
    <row r="248" spans="3:3">
      <c r="C248" s="119"/>
    </row>
    <row r="249" spans="3:3">
      <c r="C249" s="119"/>
    </row>
    <row r="250" spans="3:3">
      <c r="C250" s="119"/>
    </row>
    <row r="251" spans="3:3">
      <c r="C251" s="119"/>
    </row>
    <row r="252" spans="3:3">
      <c r="C252" s="119"/>
    </row>
    <row r="253" spans="3:3">
      <c r="C253" s="119"/>
    </row>
    <row r="254" spans="3:3">
      <c r="C254" s="119"/>
    </row>
    <row r="255" spans="3:3">
      <c r="C255" s="119"/>
    </row>
    <row r="256" spans="3:3">
      <c r="C256" s="119"/>
    </row>
  </sheetData>
  <protectedRanges>
    <protectedRange sqref="C6:D6" name="Range25"/>
    <protectedRange sqref="L76 R76 U76" name="Range23_1"/>
    <protectedRange sqref="L54 R54 U54" name="Range21_1"/>
    <protectedRange sqref="K67:L68 J70:L70 J72:L72 L75:L76 J78:L78 L81:L82 K85:K86 J84:L84 J80:L80 J74:L74 Q67:R68 R75:R76 R81:R82 Q85:Q86 T67:U68 P70:U70 P72:U72 U75:U76 P78:U78 U81:U82 T85:T86 P84:U84 P80:U80 P74:U74" name="Range5_1"/>
    <protectedRange sqref="L32:L33 J35:L35 K38:K39 J41:L41 K42:K43 J45:L45 J48 L48:L50 J47:L47 J37:L37 J31:L31 R32:R33 Q38:Q39 Q42:Q43 P48 R48:R50 U32:U33 P35:U35 T38:T39 P41:U41 T42:T43 P45:U45 S48 U48:U50 P47:U47 P37:U37 P31:U31" name="Range3_1"/>
    <protectedRange sqref="L20:L21 J23:L23 L28:L29 J27:L27 J25:L25 J15:L15 J13:L13 J19:L19 R20:R21 R28:R29 U20:U21 P23:U23 U28:U29 P27:U27 P25:U25 P15:U15 P13:U13 P19:U19" name="Range2_1"/>
    <protectedRange sqref="K53:L54 J56:L56 K57:K59 J58:L58 L63:L66 J62:L62 J52:L52 Q53:R54 Q57:Q59 R63:R66 T53:U54 P56:U56 T57:T59 P58:U58 U63:U66 P62:U62 P52:U52" name="Range4_1"/>
    <protectedRange sqref="L53 R53 U53" name="Range20_1"/>
    <protectedRange sqref="L48 R48 U48" name="Range22_1"/>
    <protectedRange sqref="F76 I76" name="Range23_2_1"/>
    <protectedRange sqref="F54 I54" name="Range21_2_1"/>
    <protectedRange sqref="E67:F68 F75:F76 F81:F82 E85:E86 H67:I68 I75:I76 I81:I82 H85:H86 D70:I70 D72:I72 D78:I78 D84:I84 D80:I80 D74:I74" name="Range5_2_1"/>
    <protectedRange sqref="F32:F33 E38:E39 E42:E43 D48 F48:F50 I32:I33 H38:H39 H42:H43 G48 I48:I50 D35:I35 D41:I41 D45:I45 D47:I47 D37:I37 D31:I31" name="Range3_2_1"/>
    <protectedRange sqref="F20:F21 F28:F29 I20:I21 I28:I29 D23:I23 D27:I27 D25:I25 D15:I15 D19:I19 D13:I13 D17:U17" name="Range2_2_1"/>
    <protectedRange sqref="E53:F54 E57 F63:F66 H53:I54 H57:H59 I63:I66 D56:I56 D58 D62:I62 D52:I52 F58:I58" name="Range4_2_1"/>
    <protectedRange sqref="F53 I53" name="Range20_2_1"/>
    <protectedRange sqref="F48 I48" name="Range22_2_1"/>
    <protectedRange sqref="G2:G5" name="Range25_1_1"/>
  </protectedRanges>
  <autoFilter ref="A11:V86"/>
  <mergeCells count="28">
    <mergeCell ref="E7:F7"/>
    <mergeCell ref="A6:L6"/>
    <mergeCell ref="A88:G88"/>
    <mergeCell ref="A89:G89"/>
    <mergeCell ref="A90:G90"/>
    <mergeCell ref="A91:G91"/>
    <mergeCell ref="A8:A10"/>
    <mergeCell ref="D8:F8"/>
    <mergeCell ref="D9:D10"/>
    <mergeCell ref="E9:F9"/>
    <mergeCell ref="Q9:R9"/>
    <mergeCell ref="S9:S10"/>
    <mergeCell ref="C8:C10"/>
    <mergeCell ref="B8:B10"/>
    <mergeCell ref="G8:I8"/>
    <mergeCell ref="J8:L8"/>
    <mergeCell ref="M8:O8"/>
    <mergeCell ref="P8:R8"/>
    <mergeCell ref="T9:U9"/>
    <mergeCell ref="V9:V10"/>
    <mergeCell ref="S8:U8"/>
    <mergeCell ref="G9:G10"/>
    <mergeCell ref="H9:I9"/>
    <mergeCell ref="J9:J10"/>
    <mergeCell ref="K9:L9"/>
    <mergeCell ref="M9:M10"/>
    <mergeCell ref="N9:O9"/>
    <mergeCell ref="P9:P10"/>
  </mergeCells>
  <pageMargins left="0.2" right="0.2" top="0.25" bottom="0.25" header="0" footer="0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B490"/>
  <sheetViews>
    <sheetView tabSelected="1" view="pageBreakPreview" topLeftCell="I1" zoomScaleSheetLayoutView="100" workbookViewId="0">
      <selection activeCell="Y4" sqref="Y4:Y5"/>
    </sheetView>
  </sheetViews>
  <sheetFormatPr defaultRowHeight="15.75"/>
  <cols>
    <col min="1" max="1" width="8" style="52" customWidth="1"/>
    <col min="2" max="2" width="7.83203125" style="60" customWidth="1"/>
    <col min="3" max="3" width="6.33203125" style="61" customWidth="1"/>
    <col min="4" max="4" width="7.33203125" style="62" customWidth="1"/>
    <col min="5" max="5" width="50.83203125" style="56" customWidth="1"/>
    <col min="6" max="6" width="5.6640625" style="56" customWidth="1"/>
    <col min="7" max="9" width="12.5" style="41" customWidth="1"/>
    <col min="10" max="10" width="13.5" style="41" customWidth="1"/>
    <col min="11" max="11" width="12.5" style="41" customWidth="1"/>
    <col min="12" max="12" width="13.5" style="41" customWidth="1"/>
    <col min="13" max="15" width="12.5" style="41" customWidth="1"/>
    <col min="16" max="16" width="13.5" style="41" customWidth="1"/>
    <col min="17" max="17" width="10.6640625" style="41" customWidth="1"/>
    <col min="18" max="18" width="13.5" style="41" customWidth="1"/>
    <col min="19" max="24" width="12.5" style="41" customWidth="1"/>
    <col min="25" max="25" width="22.83203125" style="41" customWidth="1"/>
    <col min="26" max="26" width="12.6640625" style="41" bestFit="1" customWidth="1"/>
    <col min="27" max="16384" width="9.33203125" style="41"/>
  </cols>
  <sheetData>
    <row r="1" spans="1:28" s="40" customFormat="1" ht="15.75" customHeight="1">
      <c r="A1" s="218"/>
      <c r="B1" s="218"/>
      <c r="C1" s="218"/>
      <c r="D1" s="65"/>
      <c r="E1" s="240"/>
      <c r="F1" s="240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Y1" s="267" t="s">
        <v>305</v>
      </c>
      <c r="AA1" s="65"/>
      <c r="AB1" s="220"/>
    </row>
    <row r="2" spans="1:28" s="40" customFormat="1" ht="15.75" customHeight="1">
      <c r="A2" s="218"/>
      <c r="B2" s="218"/>
      <c r="C2" s="218"/>
      <c r="D2" s="65"/>
      <c r="E2" s="240"/>
      <c r="F2" s="240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250"/>
      <c r="Y2" s="262" t="s">
        <v>1177</v>
      </c>
      <c r="AA2" s="250"/>
      <c r="AB2" s="214"/>
    </row>
    <row r="3" spans="1:28" s="40" customFormat="1" ht="15.75" customHeight="1">
      <c r="A3" s="218"/>
      <c r="B3" s="218"/>
      <c r="C3" s="218"/>
      <c r="D3" s="65"/>
      <c r="E3" s="240"/>
      <c r="F3" s="240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250"/>
      <c r="Y3" s="262" t="s">
        <v>1175</v>
      </c>
      <c r="AA3" s="250"/>
      <c r="AB3" s="214"/>
    </row>
    <row r="4" spans="1:28" s="40" customFormat="1" ht="15.75" customHeight="1">
      <c r="A4" s="218"/>
      <c r="B4" s="218"/>
      <c r="C4" s="218"/>
      <c r="D4" s="65"/>
      <c r="E4" s="240"/>
      <c r="F4" s="240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250"/>
      <c r="Y4" s="262" t="s">
        <v>1192</v>
      </c>
      <c r="AA4" s="252"/>
      <c r="AB4" s="214"/>
    </row>
    <row r="5" spans="1:28" s="40" customFormat="1" ht="15.75" customHeight="1">
      <c r="A5" s="218"/>
      <c r="B5" s="218"/>
      <c r="C5" s="218"/>
      <c r="D5" s="65"/>
      <c r="E5" s="240"/>
      <c r="F5" s="240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252"/>
      <c r="Y5" s="263" t="s">
        <v>1193</v>
      </c>
      <c r="AA5" s="253"/>
      <c r="AB5" s="252"/>
    </row>
    <row r="6" spans="1:28" s="40" customFormat="1" ht="15">
      <c r="A6" s="276" t="s">
        <v>1178</v>
      </c>
      <c r="B6" s="276"/>
      <c r="C6" s="276"/>
      <c r="D6" s="276"/>
      <c r="E6" s="276"/>
      <c r="F6" s="276"/>
      <c r="G6" s="276"/>
      <c r="H6" s="276"/>
      <c r="I6" s="276"/>
      <c r="J6" s="276"/>
      <c r="K6" s="276"/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</row>
    <row r="7" spans="1:28" s="40" customFormat="1" ht="10.5" customHeight="1">
      <c r="A7" s="241"/>
      <c r="B7" s="241"/>
      <c r="C7" s="241"/>
      <c r="D7" s="242"/>
      <c r="E7" s="243"/>
      <c r="F7" s="243"/>
      <c r="G7" s="242"/>
      <c r="H7" s="242"/>
      <c r="I7" s="242"/>
      <c r="J7" s="242"/>
      <c r="K7" s="242"/>
      <c r="L7" s="242"/>
      <c r="M7" s="242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244" t="s">
        <v>0</v>
      </c>
    </row>
    <row r="8" spans="1:28" ht="45.75" customHeight="1">
      <c r="A8" s="315" t="s">
        <v>1</v>
      </c>
      <c r="B8" s="315" t="s">
        <v>186</v>
      </c>
      <c r="C8" s="315" t="s">
        <v>187</v>
      </c>
      <c r="D8" s="315" t="s">
        <v>188</v>
      </c>
      <c r="E8" s="316" t="s">
        <v>766</v>
      </c>
      <c r="F8" s="275" t="s">
        <v>3</v>
      </c>
      <c r="G8" s="272" t="s">
        <v>1179</v>
      </c>
      <c r="H8" s="272"/>
      <c r="I8" s="272"/>
      <c r="J8" s="272" t="s">
        <v>1180</v>
      </c>
      <c r="K8" s="272"/>
      <c r="L8" s="272"/>
      <c r="M8" s="272" t="s">
        <v>182</v>
      </c>
      <c r="N8" s="272"/>
      <c r="O8" s="272"/>
      <c r="P8" s="275" t="s">
        <v>1182</v>
      </c>
      <c r="Q8" s="275"/>
      <c r="R8" s="275"/>
      <c r="S8" s="272" t="s">
        <v>183</v>
      </c>
      <c r="T8" s="272"/>
      <c r="U8" s="272"/>
      <c r="V8" s="272" t="s">
        <v>1181</v>
      </c>
      <c r="W8" s="272"/>
      <c r="X8" s="272"/>
      <c r="Y8" s="245" t="s">
        <v>306</v>
      </c>
    </row>
    <row r="9" spans="1:28" s="42" customFormat="1" ht="26.25" customHeight="1">
      <c r="A9" s="315"/>
      <c r="B9" s="315"/>
      <c r="C9" s="315"/>
      <c r="D9" s="315"/>
      <c r="E9" s="316"/>
      <c r="F9" s="275"/>
      <c r="G9" s="268" t="s">
        <v>4</v>
      </c>
      <c r="H9" s="268" t="s">
        <v>5</v>
      </c>
      <c r="I9" s="268"/>
      <c r="J9" s="271" t="s">
        <v>4</v>
      </c>
      <c r="K9" s="268" t="s">
        <v>5</v>
      </c>
      <c r="L9" s="268"/>
      <c r="M9" s="268" t="s">
        <v>4</v>
      </c>
      <c r="N9" s="268" t="s">
        <v>5</v>
      </c>
      <c r="O9" s="268"/>
      <c r="P9" s="268" t="s">
        <v>4</v>
      </c>
      <c r="Q9" s="268" t="s">
        <v>5</v>
      </c>
      <c r="R9" s="268"/>
      <c r="S9" s="268" t="s">
        <v>4</v>
      </c>
      <c r="T9" s="268" t="s">
        <v>5</v>
      </c>
      <c r="U9" s="268"/>
      <c r="V9" s="268" t="s">
        <v>4</v>
      </c>
      <c r="W9" s="268" t="s">
        <v>5</v>
      </c>
      <c r="X9" s="268"/>
      <c r="Y9" s="273" t="s">
        <v>1183</v>
      </c>
    </row>
    <row r="10" spans="1:28" s="43" customFormat="1" ht="42.75" customHeight="1">
      <c r="A10" s="315"/>
      <c r="B10" s="315"/>
      <c r="C10" s="315"/>
      <c r="D10" s="315"/>
      <c r="E10" s="316"/>
      <c r="F10" s="275"/>
      <c r="G10" s="268"/>
      <c r="H10" s="37" t="s">
        <v>6</v>
      </c>
      <c r="I10" s="37" t="s">
        <v>7</v>
      </c>
      <c r="J10" s="271"/>
      <c r="K10" s="37" t="s">
        <v>6</v>
      </c>
      <c r="L10" s="37" t="s">
        <v>7</v>
      </c>
      <c r="M10" s="268"/>
      <c r="N10" s="37" t="s">
        <v>6</v>
      </c>
      <c r="O10" s="37" t="s">
        <v>7</v>
      </c>
      <c r="P10" s="268"/>
      <c r="Q10" s="37" t="s">
        <v>6</v>
      </c>
      <c r="R10" s="37" t="s">
        <v>7</v>
      </c>
      <c r="S10" s="268"/>
      <c r="T10" s="37" t="s">
        <v>6</v>
      </c>
      <c r="U10" s="37" t="s">
        <v>7</v>
      </c>
      <c r="V10" s="268"/>
      <c r="W10" s="37" t="s">
        <v>6</v>
      </c>
      <c r="X10" s="37" t="s">
        <v>7</v>
      </c>
      <c r="Y10" s="273"/>
    </row>
    <row r="11" spans="1:28" s="44" customFormat="1">
      <c r="A11" s="63">
        <v>1</v>
      </c>
      <c r="B11" s="63">
        <v>2</v>
      </c>
      <c r="C11" s="63">
        <v>3</v>
      </c>
      <c r="D11" s="63">
        <v>4</v>
      </c>
      <c r="E11" s="63">
        <v>5</v>
      </c>
      <c r="F11" s="63">
        <v>6</v>
      </c>
      <c r="G11" s="63">
        <v>7</v>
      </c>
      <c r="H11" s="63">
        <v>8</v>
      </c>
      <c r="I11" s="63">
        <v>9</v>
      </c>
      <c r="J11" s="63">
        <v>10</v>
      </c>
      <c r="K11" s="63">
        <v>11</v>
      </c>
      <c r="L11" s="63">
        <v>12</v>
      </c>
      <c r="M11" s="63">
        <v>13</v>
      </c>
      <c r="N11" s="63">
        <v>14</v>
      </c>
      <c r="O11" s="63">
        <v>15</v>
      </c>
      <c r="P11" s="63">
        <v>16</v>
      </c>
      <c r="Q11" s="63">
        <v>17</v>
      </c>
      <c r="R11" s="63">
        <v>18</v>
      </c>
      <c r="S11" s="63">
        <v>19</v>
      </c>
      <c r="T11" s="63">
        <v>20</v>
      </c>
      <c r="U11" s="63">
        <v>21</v>
      </c>
      <c r="V11" s="63">
        <v>22</v>
      </c>
      <c r="W11" s="63">
        <v>23</v>
      </c>
      <c r="X11" s="63">
        <v>24</v>
      </c>
      <c r="Y11" s="63">
        <v>25</v>
      </c>
    </row>
    <row r="12" spans="1:28" s="45" customFormat="1" ht="61.5" customHeight="1">
      <c r="A12" s="84">
        <v>2000</v>
      </c>
      <c r="B12" s="202" t="s">
        <v>764</v>
      </c>
      <c r="C12" s="203" t="s">
        <v>354</v>
      </c>
      <c r="D12" s="203" t="s">
        <v>354</v>
      </c>
      <c r="E12" s="67" t="s">
        <v>961</v>
      </c>
      <c r="F12" s="67"/>
      <c r="G12" s="158">
        <f>SUM(G13,G105,G127,G153,G220,G262,G304,G333,G392,G435,G481)</f>
        <v>5544987.0772000002</v>
      </c>
      <c r="H12" s="158">
        <f>SUM(H13,H105,H127,H153,H220,H262,H304,H333,H392,H435,H481)</f>
        <v>4251378.4657999994</v>
      </c>
      <c r="I12" s="158">
        <f>SUM(I13,I105,I127,I153,I220,I262,I304,I333,I392,I435,)</f>
        <v>1593608.6113999998</v>
      </c>
      <c r="J12" s="158">
        <f>SUM(J13,J105,J127,J153,J220,J262,J304,J333,J392,J435,J481)</f>
        <v>6550272.4547999986</v>
      </c>
      <c r="K12" s="158">
        <f>SUM(K13,K105,K127,K153,K220,K262,K304,K333,K392,K435,K481)</f>
        <v>4622166.811999999</v>
      </c>
      <c r="L12" s="158">
        <f>SUM(L13,L105,L127,L153,L220,L262,L304,L333,L392,L435,)</f>
        <v>2274990.3427999998</v>
      </c>
      <c r="M12" s="158">
        <f>SUM(M13,M105,M127,M153,M220,M262,M304,M333,M392,M435,M481)</f>
        <v>5797810.182</v>
      </c>
      <c r="N12" s="158">
        <f>SUM(N13,N105,N127,N153,N220,N262,N304,N333,N392,N435,N481)</f>
        <v>4897586.3260000004</v>
      </c>
      <c r="O12" s="158">
        <f>SUM(O13,O105,O127,O153,O220,O262,O304,O333,O392,O435,)</f>
        <v>1383982.456</v>
      </c>
      <c r="P12" s="195">
        <f t="shared" ref="P12:R13" si="0">M12-J12</f>
        <v>-752462.27279999852</v>
      </c>
      <c r="Q12" s="195">
        <f t="shared" si="0"/>
        <v>275419.51400000136</v>
      </c>
      <c r="R12" s="195">
        <f t="shared" si="0"/>
        <v>-891007.88679999975</v>
      </c>
      <c r="S12" s="158">
        <f>SUM(S13,S105,S127,S153,S220,S262,S304,S333,S392,S435,S481)</f>
        <v>6335866.0240000011</v>
      </c>
      <c r="T12" s="158">
        <f>SUM(T13,T105,T127,T153,T220,T262,T304,T333,T392,T435,T481)</f>
        <v>5063950.1739999996</v>
      </c>
      <c r="U12" s="158">
        <f>SUM(U13,U105,U127,U153,U220,U262,U304,U333,U392,U435,)</f>
        <v>1772310.85</v>
      </c>
      <c r="V12" s="158">
        <f>SUM(V13,V105,V127,V153,V220,V262,V304,V333,V392,V435,V481)</f>
        <v>6510412.2079999996</v>
      </c>
      <c r="W12" s="158">
        <f>SUM(W13,W105,W127,W153,W220,W262,W304,W333,W392,W435,W481)</f>
        <v>5230412.2079999996</v>
      </c>
      <c r="X12" s="158">
        <f>SUM(X13,X105,X127,X153,X220,X262,X304,X333,X392,X435,)</f>
        <v>1797041.2</v>
      </c>
      <c r="Y12" s="69"/>
    </row>
    <row r="13" spans="1:28" s="197" customFormat="1" ht="69" customHeight="1">
      <c r="A13" s="51">
        <v>2100</v>
      </c>
      <c r="B13" s="50" t="s">
        <v>189</v>
      </c>
      <c r="C13" s="50" t="s">
        <v>190</v>
      </c>
      <c r="D13" s="50" t="s">
        <v>190</v>
      </c>
      <c r="E13" s="67" t="s">
        <v>962</v>
      </c>
      <c r="F13" s="67"/>
      <c r="G13" s="158">
        <f>SUM(G15,G46,G50,G65,G68,G73,G94,G97)</f>
        <v>742056.85270000005</v>
      </c>
      <c r="H13" s="158">
        <f t="shared" ref="H13:O13" si="1">SUM(H15,H46,H50,H65,H68,H73,H94,H97)</f>
        <v>717764.10070000007</v>
      </c>
      <c r="I13" s="158">
        <f t="shared" si="1"/>
        <v>24292.752</v>
      </c>
      <c r="J13" s="158">
        <f t="shared" si="1"/>
        <v>832030.76199999964</v>
      </c>
      <c r="K13" s="158">
        <f t="shared" si="1"/>
        <v>802378.36199999962</v>
      </c>
      <c r="L13" s="158">
        <f t="shared" si="1"/>
        <v>29652.400000000001</v>
      </c>
      <c r="M13" s="158">
        <f>SUM(M15,M46,M50,M65,M68,M73,M94,M97)</f>
        <v>868149.95600000012</v>
      </c>
      <c r="N13" s="158">
        <f t="shared" si="1"/>
        <v>838497.5560000001</v>
      </c>
      <c r="O13" s="158">
        <f t="shared" si="1"/>
        <v>29652.400000000001</v>
      </c>
      <c r="P13" s="195">
        <f t="shared" si="0"/>
        <v>36119.194000000483</v>
      </c>
      <c r="Q13" s="195">
        <f t="shared" si="0"/>
        <v>36119.194000000483</v>
      </c>
      <c r="R13" s="195">
        <f t="shared" si="0"/>
        <v>0</v>
      </c>
      <c r="S13" s="158">
        <f t="shared" ref="S13:X13" si="2">SUM(S15,S46,S50,S65,S68,S73,S94,S97)</f>
        <v>946412.11399999948</v>
      </c>
      <c r="T13" s="158">
        <f t="shared" si="2"/>
        <v>916759.71399999945</v>
      </c>
      <c r="U13" s="158">
        <f t="shared" si="2"/>
        <v>29652.400000000001</v>
      </c>
      <c r="V13" s="158">
        <f t="shared" si="2"/>
        <v>1003506.7034999997</v>
      </c>
      <c r="W13" s="158">
        <f t="shared" si="2"/>
        <v>973854.30349999969</v>
      </c>
      <c r="X13" s="158">
        <f t="shared" si="2"/>
        <v>29652.400000000001</v>
      </c>
      <c r="Y13" s="69"/>
    </row>
    <row r="14" spans="1:28" ht="24" customHeight="1">
      <c r="A14" s="49"/>
      <c r="B14" s="47"/>
      <c r="C14" s="47"/>
      <c r="D14" s="47"/>
      <c r="E14" s="71" t="s">
        <v>5</v>
      </c>
      <c r="F14" s="71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69"/>
    </row>
    <row r="15" spans="1:28" s="48" customFormat="1" ht="60" customHeight="1">
      <c r="A15" s="51">
        <v>2110</v>
      </c>
      <c r="B15" s="50" t="s">
        <v>189</v>
      </c>
      <c r="C15" s="50" t="s">
        <v>191</v>
      </c>
      <c r="D15" s="50" t="s">
        <v>190</v>
      </c>
      <c r="E15" s="67" t="s">
        <v>767</v>
      </c>
      <c r="F15" s="67"/>
      <c r="G15" s="158">
        <f>SUM(G17)</f>
        <v>612191.44770000002</v>
      </c>
      <c r="H15" s="158">
        <f t="shared" ref="H15:O15" si="3">SUM(H17)</f>
        <v>605303.69570000004</v>
      </c>
      <c r="I15" s="158">
        <f t="shared" si="3"/>
        <v>6887.7520000000004</v>
      </c>
      <c r="J15" s="158">
        <f t="shared" si="3"/>
        <v>688120.76199999964</v>
      </c>
      <c r="K15" s="158">
        <f t="shared" si="3"/>
        <v>670628.36199999962</v>
      </c>
      <c r="L15" s="158">
        <f t="shared" si="3"/>
        <v>17492.400000000001</v>
      </c>
      <c r="M15" s="158">
        <f>SUM(M17)</f>
        <v>734239.95600000012</v>
      </c>
      <c r="N15" s="158">
        <f t="shared" si="3"/>
        <v>716747.5560000001</v>
      </c>
      <c r="O15" s="158">
        <f t="shared" si="3"/>
        <v>17492.400000000001</v>
      </c>
      <c r="P15" s="195">
        <f>M15-J15</f>
        <v>46119.194000000483</v>
      </c>
      <c r="Q15" s="195">
        <f>N15-K15</f>
        <v>46119.194000000483</v>
      </c>
      <c r="R15" s="195">
        <f>O15-L15</f>
        <v>0</v>
      </c>
      <c r="S15" s="158">
        <f t="shared" ref="S15:X15" si="4">SUM(S17)</f>
        <v>807502.11399999948</v>
      </c>
      <c r="T15" s="158">
        <f t="shared" si="4"/>
        <v>790009.71399999945</v>
      </c>
      <c r="U15" s="158">
        <f t="shared" si="4"/>
        <v>17492.400000000001</v>
      </c>
      <c r="V15" s="158">
        <f t="shared" si="4"/>
        <v>859596.70349999971</v>
      </c>
      <c r="W15" s="158">
        <f t="shared" si="4"/>
        <v>842104.30349999969</v>
      </c>
      <c r="X15" s="158">
        <f t="shared" si="4"/>
        <v>17492.400000000001</v>
      </c>
      <c r="Y15" s="69"/>
    </row>
    <row r="16" spans="1:28" s="48" customFormat="1" ht="18.75" customHeight="1">
      <c r="A16" s="49"/>
      <c r="B16" s="47"/>
      <c r="C16" s="47"/>
      <c r="D16" s="47"/>
      <c r="E16" s="71" t="s">
        <v>192</v>
      </c>
      <c r="F16" s="71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69"/>
    </row>
    <row r="17" spans="1:25" ht="41.25" customHeight="1">
      <c r="A17" s="49">
        <v>2111</v>
      </c>
      <c r="B17" s="47" t="s">
        <v>189</v>
      </c>
      <c r="C17" s="47" t="s">
        <v>191</v>
      </c>
      <c r="D17" s="47" t="s">
        <v>191</v>
      </c>
      <c r="E17" s="71" t="s">
        <v>768</v>
      </c>
      <c r="F17" s="67"/>
      <c r="G17" s="74">
        <f t="shared" ref="G17:O17" si="5">SUM(G18:G42)</f>
        <v>612191.44770000002</v>
      </c>
      <c r="H17" s="74">
        <f t="shared" si="5"/>
        <v>605303.69570000004</v>
      </c>
      <c r="I17" s="74">
        <f t="shared" si="5"/>
        <v>6887.7520000000004</v>
      </c>
      <c r="J17" s="74">
        <f t="shared" si="5"/>
        <v>688120.76199999964</v>
      </c>
      <c r="K17" s="74">
        <f t="shared" si="5"/>
        <v>670628.36199999962</v>
      </c>
      <c r="L17" s="74">
        <f t="shared" si="5"/>
        <v>17492.400000000001</v>
      </c>
      <c r="M17" s="74">
        <f t="shared" si="5"/>
        <v>734239.95600000012</v>
      </c>
      <c r="N17" s="74">
        <f t="shared" si="5"/>
        <v>716747.5560000001</v>
      </c>
      <c r="O17" s="74">
        <f t="shared" si="5"/>
        <v>17492.400000000001</v>
      </c>
      <c r="P17" s="69">
        <f t="shared" ref="P17:P80" si="6">M17-J17</f>
        <v>46119.194000000483</v>
      </c>
      <c r="Q17" s="69">
        <f>N17-K17</f>
        <v>46119.194000000483</v>
      </c>
      <c r="R17" s="69">
        <f>O17-L17</f>
        <v>0</v>
      </c>
      <c r="S17" s="74">
        <f t="shared" ref="S17:X17" si="7">SUM(S18:S42)</f>
        <v>807502.11399999948</v>
      </c>
      <c r="T17" s="74">
        <f t="shared" si="7"/>
        <v>790009.71399999945</v>
      </c>
      <c r="U17" s="74">
        <f t="shared" si="7"/>
        <v>17492.400000000001</v>
      </c>
      <c r="V17" s="74">
        <f t="shared" si="7"/>
        <v>859596.70349999971</v>
      </c>
      <c r="W17" s="74">
        <f t="shared" si="7"/>
        <v>842104.30349999969</v>
      </c>
      <c r="X17" s="74">
        <f t="shared" si="7"/>
        <v>17492.400000000001</v>
      </c>
      <c r="Y17" s="69"/>
    </row>
    <row r="18" spans="1:25" ht="24" customHeight="1">
      <c r="A18" s="49"/>
      <c r="B18" s="47"/>
      <c r="C18" s="47"/>
      <c r="D18" s="74"/>
      <c r="E18" s="63" t="s">
        <v>960</v>
      </c>
      <c r="F18" s="63" t="s">
        <v>248</v>
      </c>
      <c r="G18" s="74">
        <f>SUM(H18:I18)</f>
        <v>506286.14600000001</v>
      </c>
      <c r="H18" s="74">
        <v>506286.14600000001</v>
      </c>
      <c r="I18" s="74"/>
      <c r="J18" s="74">
        <f>SUM(K18:L18)</f>
        <v>519558.033</v>
      </c>
      <c r="K18" s="74">
        <v>519558.033</v>
      </c>
      <c r="L18" s="74"/>
      <c r="M18" s="74">
        <f>SUM(N18:O18)</f>
        <v>570803.30599999998</v>
      </c>
      <c r="N18" s="74">
        <v>570803.30599999998</v>
      </c>
      <c r="O18" s="74"/>
      <c r="P18" s="69">
        <f t="shared" si="6"/>
        <v>51245.272999999986</v>
      </c>
      <c r="Q18" s="69">
        <f t="shared" ref="Q18:Q81" si="8">N18-K18</f>
        <v>51245.272999999986</v>
      </c>
      <c r="R18" s="69">
        <f t="shared" ref="R18:R81" si="9">O18-L18</f>
        <v>0</v>
      </c>
      <c r="S18" s="74">
        <f>SUM(T18:U18)</f>
        <v>614065.46399999934</v>
      </c>
      <c r="T18" s="74">
        <f>100000+510062.944999999+4002.51900000032</f>
        <v>614065.46399999934</v>
      </c>
      <c r="U18" s="74"/>
      <c r="V18" s="74">
        <f>SUM(W18:X18)</f>
        <v>657160.05349999957</v>
      </c>
      <c r="W18" s="74">
        <f>100000+552060.3405+5099.71299999952</f>
        <v>657160.05349999957</v>
      </c>
      <c r="X18" s="74"/>
      <c r="Y18" s="69"/>
    </row>
    <row r="19" spans="1:25" ht="30" customHeight="1">
      <c r="A19" s="49"/>
      <c r="B19" s="47"/>
      <c r="C19" s="47"/>
      <c r="D19" s="74"/>
      <c r="E19" s="63" t="s">
        <v>959</v>
      </c>
      <c r="F19" s="63" t="s">
        <v>249</v>
      </c>
      <c r="G19" s="74">
        <f t="shared" ref="G19:G43" si="10">SUM(H19:I19)</f>
        <v>0</v>
      </c>
      <c r="H19" s="74"/>
      <c r="I19" s="74"/>
      <c r="J19" s="74">
        <f t="shared" ref="J19:J43" si="11">SUM(K19:L19)</f>
        <v>0</v>
      </c>
      <c r="K19" s="74">
        <v>0</v>
      </c>
      <c r="L19" s="74"/>
      <c r="M19" s="74">
        <f t="shared" ref="M19:M43" si="12">SUM(N19:O19)</f>
        <v>0</v>
      </c>
      <c r="N19" s="74"/>
      <c r="O19" s="74"/>
      <c r="P19" s="69">
        <f t="shared" si="6"/>
        <v>0</v>
      </c>
      <c r="Q19" s="69">
        <f t="shared" si="8"/>
        <v>0</v>
      </c>
      <c r="R19" s="69">
        <f t="shared" si="9"/>
        <v>0</v>
      </c>
      <c r="S19" s="74">
        <f t="shared" ref="S19:S43" si="13">SUM(T19:U19)</f>
        <v>0</v>
      </c>
      <c r="T19" s="74"/>
      <c r="U19" s="74"/>
      <c r="V19" s="74">
        <f t="shared" ref="V19:V43" si="14">SUM(W19:X19)</f>
        <v>0</v>
      </c>
      <c r="W19" s="74"/>
      <c r="X19" s="74"/>
      <c r="Y19" s="69"/>
    </row>
    <row r="20" spans="1:25" ht="18" customHeight="1">
      <c r="A20" s="49"/>
      <c r="B20" s="47"/>
      <c r="C20" s="47"/>
      <c r="D20" s="74"/>
      <c r="E20" s="63" t="s">
        <v>917</v>
      </c>
      <c r="F20" s="63" t="s">
        <v>250</v>
      </c>
      <c r="G20" s="74">
        <f t="shared" si="10"/>
        <v>17568.4349</v>
      </c>
      <c r="H20" s="74">
        <v>17568.4349</v>
      </c>
      <c r="I20" s="74"/>
      <c r="J20" s="74">
        <f t="shared" si="11"/>
        <v>23126.0789999995</v>
      </c>
      <c r="K20" s="74">
        <v>23126.0789999995</v>
      </c>
      <c r="L20" s="74"/>
      <c r="M20" s="74">
        <f t="shared" si="12"/>
        <v>18000</v>
      </c>
      <c r="N20" s="74">
        <v>18000</v>
      </c>
      <c r="O20" s="74"/>
      <c r="P20" s="69">
        <f t="shared" si="6"/>
        <v>-5126.0789999994995</v>
      </c>
      <c r="Q20" s="69">
        <f t="shared" si="8"/>
        <v>-5126.0789999994995</v>
      </c>
      <c r="R20" s="69">
        <f t="shared" si="9"/>
        <v>0</v>
      </c>
      <c r="S20" s="74">
        <f t="shared" si="13"/>
        <v>18000</v>
      </c>
      <c r="T20" s="74">
        <v>18000</v>
      </c>
      <c r="U20" s="74"/>
      <c r="V20" s="74">
        <f t="shared" si="14"/>
        <v>18000</v>
      </c>
      <c r="W20" s="74">
        <v>18000</v>
      </c>
      <c r="X20" s="74"/>
      <c r="Y20" s="69"/>
    </row>
    <row r="21" spans="1:25" ht="18" customHeight="1">
      <c r="A21" s="49"/>
      <c r="B21" s="47"/>
      <c r="C21" s="47"/>
      <c r="D21" s="74"/>
      <c r="E21" s="63" t="s">
        <v>958</v>
      </c>
      <c r="F21" s="63" t="s">
        <v>251</v>
      </c>
      <c r="G21" s="74">
        <f t="shared" si="10"/>
        <v>3300.1064000000001</v>
      </c>
      <c r="H21" s="74">
        <v>3300.1064000000001</v>
      </c>
      <c r="I21" s="74"/>
      <c r="J21" s="74">
        <f t="shared" si="11"/>
        <v>15684.55</v>
      </c>
      <c r="K21" s="74">
        <v>15684.55</v>
      </c>
      <c r="L21" s="74"/>
      <c r="M21" s="74">
        <f t="shared" si="12"/>
        <v>15684.55</v>
      </c>
      <c r="N21" s="74">
        <v>15684.55</v>
      </c>
      <c r="O21" s="74"/>
      <c r="P21" s="69">
        <f t="shared" si="6"/>
        <v>0</v>
      </c>
      <c r="Q21" s="69">
        <f t="shared" si="8"/>
        <v>0</v>
      </c>
      <c r="R21" s="69">
        <f t="shared" si="9"/>
        <v>0</v>
      </c>
      <c r="S21" s="74">
        <f t="shared" si="13"/>
        <v>15684.55</v>
      </c>
      <c r="T21" s="74">
        <v>15684.55</v>
      </c>
      <c r="U21" s="74"/>
      <c r="V21" s="74">
        <f t="shared" si="14"/>
        <v>15684.55</v>
      </c>
      <c r="W21" s="74">
        <v>15684.55</v>
      </c>
      <c r="X21" s="74"/>
      <c r="Y21" s="69"/>
    </row>
    <row r="22" spans="1:25" ht="18" customHeight="1">
      <c r="A22" s="49"/>
      <c r="B22" s="47"/>
      <c r="C22" s="47"/>
      <c r="D22" s="74"/>
      <c r="E22" s="63" t="s">
        <v>957</v>
      </c>
      <c r="F22" s="63" t="s">
        <v>252</v>
      </c>
      <c r="G22" s="74">
        <f t="shared" si="10"/>
        <v>5243.7581</v>
      </c>
      <c r="H22" s="74">
        <v>5243.7581</v>
      </c>
      <c r="I22" s="74"/>
      <c r="J22" s="74">
        <f t="shared" si="11"/>
        <v>6371.5</v>
      </c>
      <c r="K22" s="74">
        <v>6371.5</v>
      </c>
      <c r="L22" s="74"/>
      <c r="M22" s="74">
        <f t="shared" si="12"/>
        <v>6371.5</v>
      </c>
      <c r="N22" s="74">
        <v>6371.5</v>
      </c>
      <c r="O22" s="74"/>
      <c r="P22" s="69">
        <f t="shared" si="6"/>
        <v>0</v>
      </c>
      <c r="Q22" s="69">
        <f t="shared" si="8"/>
        <v>0</v>
      </c>
      <c r="R22" s="69">
        <f t="shared" si="9"/>
        <v>0</v>
      </c>
      <c r="S22" s="74">
        <f t="shared" si="13"/>
        <v>6371.5</v>
      </c>
      <c r="T22" s="74">
        <v>6371.5</v>
      </c>
      <c r="U22" s="74"/>
      <c r="V22" s="74">
        <f t="shared" si="14"/>
        <v>6371.5</v>
      </c>
      <c r="W22" s="74">
        <v>6371.5</v>
      </c>
      <c r="X22" s="74"/>
      <c r="Y22" s="69"/>
    </row>
    <row r="23" spans="1:25" ht="18" customHeight="1">
      <c r="A23" s="49"/>
      <c r="B23" s="47"/>
      <c r="C23" s="47"/>
      <c r="D23" s="74"/>
      <c r="E23" s="63" t="s">
        <v>956</v>
      </c>
      <c r="F23" s="63" t="s">
        <v>253</v>
      </c>
      <c r="G23" s="74">
        <f t="shared" si="10"/>
        <v>8790</v>
      </c>
      <c r="H23" s="74">
        <v>8790</v>
      </c>
      <c r="I23" s="74"/>
      <c r="J23" s="74">
        <f t="shared" si="11"/>
        <v>3000</v>
      </c>
      <c r="K23" s="74">
        <v>3000</v>
      </c>
      <c r="L23" s="74"/>
      <c r="M23" s="74">
        <f t="shared" si="12"/>
        <v>3000</v>
      </c>
      <c r="N23" s="74">
        <v>3000</v>
      </c>
      <c r="O23" s="74"/>
      <c r="P23" s="69">
        <f t="shared" si="6"/>
        <v>0</v>
      </c>
      <c r="Q23" s="69">
        <f t="shared" si="8"/>
        <v>0</v>
      </c>
      <c r="R23" s="69">
        <f t="shared" si="9"/>
        <v>0</v>
      </c>
      <c r="S23" s="74">
        <f t="shared" si="13"/>
        <v>3000</v>
      </c>
      <c r="T23" s="74">
        <v>3000</v>
      </c>
      <c r="U23" s="74"/>
      <c r="V23" s="74">
        <f t="shared" si="14"/>
        <v>3000</v>
      </c>
      <c r="W23" s="74">
        <v>3000</v>
      </c>
      <c r="X23" s="74"/>
      <c r="Y23" s="69"/>
    </row>
    <row r="24" spans="1:25" ht="18" customHeight="1">
      <c r="A24" s="49"/>
      <c r="B24" s="47"/>
      <c r="C24" s="47"/>
      <c r="D24" s="74"/>
      <c r="E24" s="63" t="s">
        <v>1113</v>
      </c>
      <c r="F24" s="63" t="s">
        <v>254</v>
      </c>
      <c r="G24" s="74">
        <f t="shared" si="10"/>
        <v>47.5</v>
      </c>
      <c r="H24" s="74">
        <v>47.5</v>
      </c>
      <c r="I24" s="74"/>
      <c r="J24" s="74">
        <f t="shared" si="11"/>
        <v>400</v>
      </c>
      <c r="K24" s="74">
        <v>400</v>
      </c>
      <c r="L24" s="74"/>
      <c r="M24" s="74">
        <f t="shared" si="12"/>
        <v>400</v>
      </c>
      <c r="N24" s="74">
        <v>400</v>
      </c>
      <c r="O24" s="74"/>
      <c r="P24" s="69">
        <f t="shared" si="6"/>
        <v>0</v>
      </c>
      <c r="Q24" s="69">
        <f t="shared" si="8"/>
        <v>0</v>
      </c>
      <c r="R24" s="69">
        <f t="shared" si="9"/>
        <v>0</v>
      </c>
      <c r="S24" s="74">
        <f t="shared" si="13"/>
        <v>400</v>
      </c>
      <c r="T24" s="74">
        <v>400</v>
      </c>
      <c r="U24" s="74"/>
      <c r="V24" s="74">
        <f t="shared" si="14"/>
        <v>400</v>
      </c>
      <c r="W24" s="74">
        <v>400</v>
      </c>
      <c r="X24" s="74"/>
      <c r="Y24" s="69"/>
    </row>
    <row r="25" spans="1:25" ht="18" customHeight="1">
      <c r="A25" s="49"/>
      <c r="B25" s="47"/>
      <c r="C25" s="47"/>
      <c r="D25" s="74"/>
      <c r="E25" s="63" t="s">
        <v>1114</v>
      </c>
      <c r="F25" s="63" t="s">
        <v>555</v>
      </c>
      <c r="G25" s="74">
        <f t="shared" si="10"/>
        <v>0</v>
      </c>
      <c r="H25" s="74">
        <v>0</v>
      </c>
      <c r="I25" s="74"/>
      <c r="J25" s="74">
        <f t="shared" si="11"/>
        <v>0</v>
      </c>
      <c r="K25" s="74">
        <v>0</v>
      </c>
      <c r="L25" s="74"/>
      <c r="M25" s="74">
        <f t="shared" si="12"/>
        <v>0</v>
      </c>
      <c r="N25" s="74"/>
      <c r="O25" s="74"/>
      <c r="P25" s="69">
        <f t="shared" si="6"/>
        <v>0</v>
      </c>
      <c r="Q25" s="69">
        <f t="shared" si="8"/>
        <v>0</v>
      </c>
      <c r="R25" s="69">
        <f t="shared" si="9"/>
        <v>0</v>
      </c>
      <c r="S25" s="74">
        <f t="shared" si="13"/>
        <v>0</v>
      </c>
      <c r="T25" s="74"/>
      <c r="U25" s="74"/>
      <c r="V25" s="74">
        <f t="shared" si="14"/>
        <v>0</v>
      </c>
      <c r="W25" s="74"/>
      <c r="X25" s="74"/>
      <c r="Y25" s="69"/>
    </row>
    <row r="26" spans="1:25" ht="18" customHeight="1">
      <c r="A26" s="49"/>
      <c r="B26" s="47"/>
      <c r="C26" s="47"/>
      <c r="D26" s="74"/>
      <c r="E26" s="63" t="s">
        <v>943</v>
      </c>
      <c r="F26" s="63" t="s">
        <v>255</v>
      </c>
      <c r="G26" s="74">
        <f t="shared" si="10"/>
        <v>338</v>
      </c>
      <c r="H26" s="74">
        <v>338</v>
      </c>
      <c r="I26" s="74"/>
      <c r="J26" s="74">
        <f t="shared" si="11"/>
        <v>1500</v>
      </c>
      <c r="K26" s="74">
        <v>1500</v>
      </c>
      <c r="L26" s="74"/>
      <c r="M26" s="74">
        <f t="shared" si="12"/>
        <v>1500</v>
      </c>
      <c r="N26" s="74">
        <v>1500</v>
      </c>
      <c r="O26" s="74"/>
      <c r="P26" s="69">
        <f t="shared" si="6"/>
        <v>0</v>
      </c>
      <c r="Q26" s="69">
        <f t="shared" si="8"/>
        <v>0</v>
      </c>
      <c r="R26" s="69">
        <f t="shared" si="9"/>
        <v>0</v>
      </c>
      <c r="S26" s="74">
        <f t="shared" si="13"/>
        <v>1500</v>
      </c>
      <c r="T26" s="74">
        <v>1500</v>
      </c>
      <c r="U26" s="74"/>
      <c r="V26" s="74">
        <f t="shared" si="14"/>
        <v>1500</v>
      </c>
      <c r="W26" s="74">
        <v>1500</v>
      </c>
      <c r="X26" s="74"/>
      <c r="Y26" s="69"/>
    </row>
    <row r="27" spans="1:25" ht="18" customHeight="1">
      <c r="A27" s="49"/>
      <c r="B27" s="47"/>
      <c r="C27" s="47"/>
      <c r="D27" s="74"/>
      <c r="E27" s="63" t="s">
        <v>1115</v>
      </c>
      <c r="F27" s="63" t="s">
        <v>256</v>
      </c>
      <c r="G27" s="74">
        <f t="shared" si="10"/>
        <v>2828.1849999999999</v>
      </c>
      <c r="H27" s="74">
        <v>2828.1849999999999</v>
      </c>
      <c r="I27" s="74"/>
      <c r="J27" s="74">
        <f t="shared" si="11"/>
        <v>2500</v>
      </c>
      <c r="K27" s="74">
        <v>2500</v>
      </c>
      <c r="L27" s="74"/>
      <c r="M27" s="74">
        <f t="shared" si="12"/>
        <v>2500</v>
      </c>
      <c r="N27" s="74">
        <v>2500</v>
      </c>
      <c r="O27" s="74"/>
      <c r="P27" s="69">
        <f t="shared" si="6"/>
        <v>0</v>
      </c>
      <c r="Q27" s="69">
        <f t="shared" si="8"/>
        <v>0</v>
      </c>
      <c r="R27" s="69">
        <f t="shared" si="9"/>
        <v>0</v>
      </c>
      <c r="S27" s="74">
        <f t="shared" si="13"/>
        <v>5500</v>
      </c>
      <c r="T27" s="74">
        <f>3000+2500</f>
        <v>5500</v>
      </c>
      <c r="U27" s="74"/>
      <c r="V27" s="74">
        <f t="shared" si="14"/>
        <v>5500</v>
      </c>
      <c r="W27" s="74">
        <f>3000+2500</f>
        <v>5500</v>
      </c>
      <c r="X27" s="74"/>
      <c r="Y27" s="69"/>
    </row>
    <row r="28" spans="1:25" ht="18" customHeight="1">
      <c r="A28" s="49"/>
      <c r="B28" s="47"/>
      <c r="C28" s="47"/>
      <c r="D28" s="74"/>
      <c r="E28" s="63" t="s">
        <v>955</v>
      </c>
      <c r="F28" s="63" t="s">
        <v>258</v>
      </c>
      <c r="G28" s="74">
        <f t="shared" si="10"/>
        <v>0</v>
      </c>
      <c r="H28" s="74"/>
      <c r="I28" s="74"/>
      <c r="J28" s="74">
        <f t="shared" si="11"/>
        <v>10000</v>
      </c>
      <c r="K28" s="74">
        <v>10000</v>
      </c>
      <c r="L28" s="74"/>
      <c r="M28" s="74">
        <f t="shared" si="12"/>
        <v>10000</v>
      </c>
      <c r="N28" s="74">
        <v>10000</v>
      </c>
      <c r="O28" s="74"/>
      <c r="P28" s="69">
        <f t="shared" si="6"/>
        <v>0</v>
      </c>
      <c r="Q28" s="69">
        <f t="shared" si="8"/>
        <v>0</v>
      </c>
      <c r="R28" s="69">
        <f t="shared" si="9"/>
        <v>0</v>
      </c>
      <c r="S28" s="74">
        <f t="shared" si="13"/>
        <v>15000</v>
      </c>
      <c r="T28" s="74">
        <f>5000+10000</f>
        <v>15000</v>
      </c>
      <c r="U28" s="74"/>
      <c r="V28" s="74">
        <f t="shared" si="14"/>
        <v>15000</v>
      </c>
      <c r="W28" s="74">
        <f>5000+10000</f>
        <v>15000</v>
      </c>
      <c r="X28" s="74"/>
      <c r="Y28" s="69"/>
    </row>
    <row r="29" spans="1:25" ht="18" customHeight="1">
      <c r="A29" s="49"/>
      <c r="B29" s="47"/>
      <c r="C29" s="47"/>
      <c r="D29" s="74"/>
      <c r="E29" s="63" t="s">
        <v>953</v>
      </c>
      <c r="F29" s="63" t="s">
        <v>954</v>
      </c>
      <c r="G29" s="74">
        <f t="shared" si="10"/>
        <v>3537.3249999999998</v>
      </c>
      <c r="H29" s="74">
        <v>3537.3249999999998</v>
      </c>
      <c r="I29" s="74"/>
      <c r="J29" s="74">
        <f t="shared" si="11"/>
        <v>5466</v>
      </c>
      <c r="K29" s="74">
        <v>5466</v>
      </c>
      <c r="L29" s="74"/>
      <c r="M29" s="74">
        <f t="shared" si="12"/>
        <v>5466</v>
      </c>
      <c r="N29" s="74">
        <v>5466</v>
      </c>
      <c r="O29" s="74"/>
      <c r="P29" s="69">
        <f t="shared" si="6"/>
        <v>0</v>
      </c>
      <c r="Q29" s="69">
        <f t="shared" si="8"/>
        <v>0</v>
      </c>
      <c r="R29" s="69">
        <f t="shared" si="9"/>
        <v>0</v>
      </c>
      <c r="S29" s="74">
        <f t="shared" si="13"/>
        <v>5466</v>
      </c>
      <c r="T29" s="74">
        <v>5466</v>
      </c>
      <c r="U29" s="74"/>
      <c r="V29" s="74">
        <f t="shared" si="14"/>
        <v>5466</v>
      </c>
      <c r="W29" s="74">
        <v>5466</v>
      </c>
      <c r="X29" s="74"/>
      <c r="Y29" s="69"/>
    </row>
    <row r="30" spans="1:25" ht="18" customHeight="1">
      <c r="A30" s="49"/>
      <c r="B30" s="47"/>
      <c r="C30" s="47"/>
      <c r="D30" s="74"/>
      <c r="E30" s="63" t="s">
        <v>952</v>
      </c>
      <c r="F30" s="63" t="s">
        <v>262</v>
      </c>
      <c r="G30" s="74">
        <f t="shared" si="10"/>
        <v>13041.1785</v>
      </c>
      <c r="H30" s="74">
        <v>13041.1785</v>
      </c>
      <c r="I30" s="74"/>
      <c r="J30" s="74">
        <f t="shared" si="11"/>
        <v>15147.1</v>
      </c>
      <c r="K30" s="74">
        <v>15147.1</v>
      </c>
      <c r="L30" s="74"/>
      <c r="M30" s="74">
        <f t="shared" si="12"/>
        <v>15147.1</v>
      </c>
      <c r="N30" s="74">
        <v>15147.1</v>
      </c>
      <c r="O30" s="74"/>
      <c r="P30" s="69">
        <f t="shared" si="6"/>
        <v>0</v>
      </c>
      <c r="Q30" s="69">
        <f t="shared" si="8"/>
        <v>0</v>
      </c>
      <c r="R30" s="69">
        <f t="shared" si="9"/>
        <v>0</v>
      </c>
      <c r="S30" s="74">
        <f t="shared" si="13"/>
        <v>20147.099999999999</v>
      </c>
      <c r="T30" s="74">
        <f>5000+15147.1</f>
        <v>20147.099999999999</v>
      </c>
      <c r="U30" s="74"/>
      <c r="V30" s="74">
        <f t="shared" si="14"/>
        <v>22147.1</v>
      </c>
      <c r="W30" s="74">
        <f>7000+15147.1</f>
        <v>22147.1</v>
      </c>
      <c r="X30" s="74"/>
      <c r="Y30" s="69"/>
    </row>
    <row r="31" spans="1:25" ht="18" customHeight="1">
      <c r="A31" s="49"/>
      <c r="B31" s="47"/>
      <c r="C31" s="47"/>
      <c r="D31" s="74"/>
      <c r="E31" s="63" t="s">
        <v>776</v>
      </c>
      <c r="F31" s="63" t="s">
        <v>263</v>
      </c>
      <c r="G31" s="74">
        <f t="shared" si="10"/>
        <v>6602.8913000000002</v>
      </c>
      <c r="H31" s="74">
        <v>6602.8913000000002</v>
      </c>
      <c r="I31" s="74"/>
      <c r="J31" s="74">
        <f t="shared" si="11"/>
        <v>8980</v>
      </c>
      <c r="K31" s="74">
        <v>8980</v>
      </c>
      <c r="L31" s="74"/>
      <c r="M31" s="74">
        <f t="shared" si="12"/>
        <v>8980</v>
      </c>
      <c r="N31" s="74">
        <v>8980</v>
      </c>
      <c r="O31" s="74"/>
      <c r="P31" s="69">
        <f t="shared" si="6"/>
        <v>0</v>
      </c>
      <c r="Q31" s="69">
        <f t="shared" si="8"/>
        <v>0</v>
      </c>
      <c r="R31" s="69">
        <f t="shared" si="9"/>
        <v>0</v>
      </c>
      <c r="S31" s="74">
        <f t="shared" si="13"/>
        <v>10980</v>
      </c>
      <c r="T31" s="74">
        <f>2000+8980</f>
        <v>10980</v>
      </c>
      <c r="U31" s="74"/>
      <c r="V31" s="74">
        <f t="shared" si="14"/>
        <v>11980</v>
      </c>
      <c r="W31" s="74">
        <f>3000+8980</f>
        <v>11980</v>
      </c>
      <c r="X31" s="74"/>
      <c r="Y31" s="69"/>
    </row>
    <row r="32" spans="1:25" ht="18" customHeight="1">
      <c r="A32" s="49"/>
      <c r="B32" s="47"/>
      <c r="C32" s="47"/>
      <c r="D32" s="74"/>
      <c r="E32" s="63" t="s">
        <v>950</v>
      </c>
      <c r="F32" s="63" t="s">
        <v>951</v>
      </c>
      <c r="G32" s="74">
        <f t="shared" si="10"/>
        <v>9407.6205000000009</v>
      </c>
      <c r="H32" s="74">
        <v>9407.6205000000009</v>
      </c>
      <c r="I32" s="74"/>
      <c r="J32" s="74">
        <f t="shared" si="11"/>
        <v>26700</v>
      </c>
      <c r="K32" s="74">
        <v>26700</v>
      </c>
      <c r="L32" s="74"/>
      <c r="M32" s="74">
        <f t="shared" si="12"/>
        <v>26700</v>
      </c>
      <c r="N32" s="74">
        <v>26700</v>
      </c>
      <c r="O32" s="74"/>
      <c r="P32" s="69">
        <f t="shared" si="6"/>
        <v>0</v>
      </c>
      <c r="Q32" s="69">
        <f t="shared" si="8"/>
        <v>0</v>
      </c>
      <c r="R32" s="69">
        <f t="shared" si="9"/>
        <v>0</v>
      </c>
      <c r="S32" s="74">
        <f t="shared" si="13"/>
        <v>29700</v>
      </c>
      <c r="T32" s="74">
        <f>3000+26700</f>
        <v>29700</v>
      </c>
      <c r="U32" s="74"/>
      <c r="V32" s="74">
        <f t="shared" si="14"/>
        <v>31700</v>
      </c>
      <c r="W32" s="74">
        <f>5000+26700</f>
        <v>31700</v>
      </c>
      <c r="X32" s="74"/>
      <c r="Y32" s="69"/>
    </row>
    <row r="33" spans="1:25" ht="27" customHeight="1">
      <c r="A33" s="49"/>
      <c r="B33" s="47"/>
      <c r="C33" s="47"/>
      <c r="D33" s="74"/>
      <c r="E33" s="63" t="s">
        <v>949</v>
      </c>
      <c r="F33" s="63" t="s">
        <v>265</v>
      </c>
      <c r="G33" s="74">
        <f t="shared" si="10"/>
        <v>0</v>
      </c>
      <c r="H33" s="74"/>
      <c r="I33" s="74"/>
      <c r="J33" s="74">
        <f t="shared" si="11"/>
        <v>0</v>
      </c>
      <c r="K33" s="74">
        <v>0</v>
      </c>
      <c r="L33" s="74"/>
      <c r="M33" s="74">
        <f t="shared" si="12"/>
        <v>0</v>
      </c>
      <c r="N33" s="74"/>
      <c r="O33" s="74"/>
      <c r="P33" s="69">
        <f t="shared" si="6"/>
        <v>0</v>
      </c>
      <c r="Q33" s="69">
        <f t="shared" si="8"/>
        <v>0</v>
      </c>
      <c r="R33" s="69">
        <f t="shared" si="9"/>
        <v>0</v>
      </c>
      <c r="S33" s="74">
        <f t="shared" si="13"/>
        <v>0</v>
      </c>
      <c r="T33" s="74"/>
      <c r="U33" s="74"/>
      <c r="V33" s="74">
        <f t="shared" si="14"/>
        <v>0</v>
      </c>
      <c r="W33" s="74"/>
      <c r="X33" s="74"/>
      <c r="Y33" s="69"/>
    </row>
    <row r="34" spans="1:25" ht="33" customHeight="1">
      <c r="A34" s="49"/>
      <c r="B34" s="47"/>
      <c r="C34" s="47"/>
      <c r="D34" s="74"/>
      <c r="E34" s="63" t="s">
        <v>923</v>
      </c>
      <c r="F34" s="63" t="s">
        <v>266</v>
      </c>
      <c r="G34" s="74">
        <f t="shared" si="10"/>
        <v>786</v>
      </c>
      <c r="H34" s="74">
        <v>786</v>
      </c>
      <c r="I34" s="74"/>
      <c r="J34" s="74">
        <f t="shared" si="11"/>
        <v>1544</v>
      </c>
      <c r="K34" s="74">
        <v>1544</v>
      </c>
      <c r="L34" s="74"/>
      <c r="M34" s="74">
        <f t="shared" si="12"/>
        <v>1544</v>
      </c>
      <c r="N34" s="74">
        <v>1544</v>
      </c>
      <c r="O34" s="74"/>
      <c r="P34" s="69">
        <f t="shared" si="6"/>
        <v>0</v>
      </c>
      <c r="Q34" s="69">
        <f t="shared" si="8"/>
        <v>0</v>
      </c>
      <c r="R34" s="69">
        <f t="shared" si="9"/>
        <v>0</v>
      </c>
      <c r="S34" s="74">
        <f t="shared" si="13"/>
        <v>4544</v>
      </c>
      <c r="T34" s="74">
        <f>3000+1544</f>
        <v>4544</v>
      </c>
      <c r="U34" s="74"/>
      <c r="V34" s="74">
        <f t="shared" si="14"/>
        <v>4544</v>
      </c>
      <c r="W34" s="74">
        <f>3000+1544</f>
        <v>4544</v>
      </c>
      <c r="X34" s="74"/>
      <c r="Y34" s="69"/>
    </row>
    <row r="35" spans="1:25" ht="18" customHeight="1">
      <c r="A35" s="49"/>
      <c r="B35" s="47"/>
      <c r="C35" s="47"/>
      <c r="D35" s="74"/>
      <c r="E35" s="63" t="s">
        <v>941</v>
      </c>
      <c r="F35" s="63" t="s">
        <v>267</v>
      </c>
      <c r="G35" s="74">
        <f t="shared" si="10"/>
        <v>2875.3310000000001</v>
      </c>
      <c r="H35" s="74">
        <v>2875.3310000000001</v>
      </c>
      <c r="I35" s="74"/>
      <c r="J35" s="74">
        <f t="shared" si="11"/>
        <v>5000</v>
      </c>
      <c r="K35" s="74">
        <v>5000</v>
      </c>
      <c r="L35" s="74"/>
      <c r="M35" s="74">
        <f t="shared" si="12"/>
        <v>5000</v>
      </c>
      <c r="N35" s="74">
        <v>5000</v>
      </c>
      <c r="O35" s="74"/>
      <c r="P35" s="69">
        <f t="shared" si="6"/>
        <v>0</v>
      </c>
      <c r="Q35" s="69">
        <f t="shared" si="8"/>
        <v>0</v>
      </c>
      <c r="R35" s="69">
        <f t="shared" si="9"/>
        <v>0</v>
      </c>
      <c r="S35" s="74">
        <f t="shared" si="13"/>
        <v>5000</v>
      </c>
      <c r="T35" s="74">
        <v>5000</v>
      </c>
      <c r="U35" s="74"/>
      <c r="V35" s="74">
        <f t="shared" si="14"/>
        <v>5000</v>
      </c>
      <c r="W35" s="74">
        <v>5000</v>
      </c>
      <c r="X35" s="74"/>
      <c r="Y35" s="69"/>
    </row>
    <row r="36" spans="1:25" ht="18" customHeight="1">
      <c r="A36" s="49"/>
      <c r="B36" s="47"/>
      <c r="C36" s="47"/>
      <c r="D36" s="74"/>
      <c r="E36" s="63" t="s">
        <v>948</v>
      </c>
      <c r="F36" s="63" t="s">
        <v>268</v>
      </c>
      <c r="G36" s="74">
        <f t="shared" si="10"/>
        <v>15741.888000000001</v>
      </c>
      <c r="H36" s="74">
        <v>15741.888000000001</v>
      </c>
      <c r="I36" s="74"/>
      <c r="J36" s="74">
        <f t="shared" si="11"/>
        <v>19128.8</v>
      </c>
      <c r="K36" s="74">
        <v>19128.8</v>
      </c>
      <c r="L36" s="74"/>
      <c r="M36" s="74">
        <f t="shared" si="12"/>
        <v>19128.8</v>
      </c>
      <c r="N36" s="74">
        <v>19128.8</v>
      </c>
      <c r="O36" s="74"/>
      <c r="P36" s="69">
        <f t="shared" si="6"/>
        <v>0</v>
      </c>
      <c r="Q36" s="69">
        <f t="shared" si="8"/>
        <v>0</v>
      </c>
      <c r="R36" s="69">
        <f t="shared" si="9"/>
        <v>0</v>
      </c>
      <c r="S36" s="74">
        <f t="shared" si="13"/>
        <v>24128.799999999999</v>
      </c>
      <c r="T36" s="74">
        <f>5000+19128.8</f>
        <v>24128.799999999999</v>
      </c>
      <c r="U36" s="74"/>
      <c r="V36" s="74">
        <f t="shared" si="14"/>
        <v>26128.799999999999</v>
      </c>
      <c r="W36" s="74">
        <f>7000+19128.8</f>
        <v>26128.799999999999</v>
      </c>
      <c r="X36" s="74"/>
      <c r="Y36" s="69"/>
    </row>
    <row r="37" spans="1:25" ht="29.25" customHeight="1">
      <c r="A37" s="49"/>
      <c r="B37" s="47"/>
      <c r="C37" s="47"/>
      <c r="D37" s="74"/>
      <c r="E37" s="63" t="s">
        <v>936</v>
      </c>
      <c r="F37" s="63" t="s">
        <v>269</v>
      </c>
      <c r="G37" s="74">
        <f t="shared" si="10"/>
        <v>0</v>
      </c>
      <c r="H37" s="74"/>
      <c r="I37" s="74"/>
      <c r="J37" s="74">
        <f t="shared" si="11"/>
        <v>0</v>
      </c>
      <c r="K37" s="74"/>
      <c r="L37" s="74"/>
      <c r="M37" s="74">
        <f t="shared" si="12"/>
        <v>0</v>
      </c>
      <c r="N37" s="74"/>
      <c r="O37" s="74"/>
      <c r="P37" s="69">
        <f t="shared" si="6"/>
        <v>0</v>
      </c>
      <c r="Q37" s="69">
        <f t="shared" si="8"/>
        <v>0</v>
      </c>
      <c r="R37" s="69">
        <f t="shared" si="9"/>
        <v>0</v>
      </c>
      <c r="S37" s="74">
        <f t="shared" si="13"/>
        <v>0</v>
      </c>
      <c r="T37" s="74"/>
      <c r="U37" s="74"/>
      <c r="V37" s="74">
        <f t="shared" si="14"/>
        <v>0</v>
      </c>
      <c r="W37" s="74"/>
      <c r="X37" s="74"/>
      <c r="Y37" s="69"/>
    </row>
    <row r="38" spans="1:25" ht="18" customHeight="1">
      <c r="A38" s="49"/>
      <c r="B38" s="47"/>
      <c r="C38" s="47"/>
      <c r="D38" s="74"/>
      <c r="E38" s="63" t="s">
        <v>912</v>
      </c>
      <c r="F38" s="63" t="s">
        <v>270</v>
      </c>
      <c r="G38" s="74">
        <f t="shared" si="10"/>
        <v>7475.4040000000005</v>
      </c>
      <c r="H38" s="74">
        <v>7475.4040000000005</v>
      </c>
      <c r="I38" s="74"/>
      <c r="J38" s="74">
        <f t="shared" si="11"/>
        <v>4472</v>
      </c>
      <c r="K38" s="74">
        <v>4472</v>
      </c>
      <c r="L38" s="74"/>
      <c r="M38" s="74">
        <f t="shared" si="12"/>
        <v>4472</v>
      </c>
      <c r="N38" s="74">
        <v>4472</v>
      </c>
      <c r="O38" s="74"/>
      <c r="P38" s="69">
        <f t="shared" si="6"/>
        <v>0</v>
      </c>
      <c r="Q38" s="69">
        <f t="shared" si="8"/>
        <v>0</v>
      </c>
      <c r="R38" s="69">
        <f t="shared" si="9"/>
        <v>0</v>
      </c>
      <c r="S38" s="74">
        <f t="shared" si="13"/>
        <v>6472</v>
      </c>
      <c r="T38" s="74">
        <f>2000+4472</f>
        <v>6472</v>
      </c>
      <c r="U38" s="74"/>
      <c r="V38" s="74">
        <f t="shared" si="14"/>
        <v>7472</v>
      </c>
      <c r="W38" s="74">
        <f>3000+4472</f>
        <v>7472</v>
      </c>
      <c r="X38" s="74"/>
      <c r="Y38" s="69"/>
    </row>
    <row r="39" spans="1:25" ht="18" customHeight="1">
      <c r="A39" s="49"/>
      <c r="B39" s="47"/>
      <c r="C39" s="47"/>
      <c r="D39" s="74"/>
      <c r="E39" s="63" t="s">
        <v>947</v>
      </c>
      <c r="F39" s="63" t="s">
        <v>663</v>
      </c>
      <c r="G39" s="74">
        <f t="shared" si="10"/>
        <v>0</v>
      </c>
      <c r="H39" s="74"/>
      <c r="I39" s="74"/>
      <c r="J39" s="74">
        <f t="shared" si="11"/>
        <v>0</v>
      </c>
      <c r="K39" s="74"/>
      <c r="L39" s="74"/>
      <c r="M39" s="74">
        <f t="shared" si="12"/>
        <v>0</v>
      </c>
      <c r="N39" s="74"/>
      <c r="O39" s="74"/>
      <c r="P39" s="69">
        <f t="shared" si="6"/>
        <v>0</v>
      </c>
      <c r="Q39" s="69">
        <f t="shared" si="8"/>
        <v>0</v>
      </c>
      <c r="R39" s="69">
        <f t="shared" si="9"/>
        <v>0</v>
      </c>
      <c r="S39" s="74">
        <f t="shared" si="13"/>
        <v>0</v>
      </c>
      <c r="T39" s="74"/>
      <c r="U39" s="74"/>
      <c r="V39" s="74">
        <f t="shared" si="14"/>
        <v>0</v>
      </c>
      <c r="W39" s="74"/>
      <c r="X39" s="74"/>
      <c r="Y39" s="69"/>
    </row>
    <row r="40" spans="1:25" ht="18" customHeight="1">
      <c r="A40" s="49"/>
      <c r="B40" s="47"/>
      <c r="C40" s="47"/>
      <c r="D40" s="74"/>
      <c r="E40" s="63" t="s">
        <v>931</v>
      </c>
      <c r="F40" s="63" t="s">
        <v>284</v>
      </c>
      <c r="G40" s="74">
        <f t="shared" si="10"/>
        <v>1433.9269999999999</v>
      </c>
      <c r="H40" s="74">
        <v>1433.9269999999999</v>
      </c>
      <c r="I40" s="74"/>
      <c r="J40" s="74">
        <f t="shared" si="11"/>
        <v>2050.3000000000002</v>
      </c>
      <c r="K40" s="74">
        <v>2050.3000000000002</v>
      </c>
      <c r="L40" s="74"/>
      <c r="M40" s="74">
        <f t="shared" si="12"/>
        <v>2050.3000000000002</v>
      </c>
      <c r="N40" s="74">
        <v>2050.3000000000002</v>
      </c>
      <c r="O40" s="74"/>
      <c r="P40" s="69">
        <f t="shared" si="6"/>
        <v>0</v>
      </c>
      <c r="Q40" s="69">
        <f t="shared" si="8"/>
        <v>0</v>
      </c>
      <c r="R40" s="69">
        <f t="shared" si="9"/>
        <v>0</v>
      </c>
      <c r="S40" s="74">
        <f t="shared" si="13"/>
        <v>4050.3</v>
      </c>
      <c r="T40" s="74">
        <f>2000+2050.3</f>
        <v>4050.3</v>
      </c>
      <c r="U40" s="74"/>
      <c r="V40" s="74">
        <f t="shared" si="14"/>
        <v>5050.3</v>
      </c>
      <c r="W40" s="74">
        <f>3000+2050.3</f>
        <v>5050.3</v>
      </c>
      <c r="X40" s="74"/>
      <c r="Y40" s="69"/>
    </row>
    <row r="41" spans="1:25" ht="18" customHeight="1">
      <c r="A41" s="49"/>
      <c r="B41" s="47"/>
      <c r="C41" s="47"/>
      <c r="D41" s="74"/>
      <c r="E41" s="63" t="s">
        <v>1116</v>
      </c>
      <c r="F41" s="63" t="s">
        <v>288</v>
      </c>
      <c r="G41" s="74">
        <f t="shared" si="10"/>
        <v>0</v>
      </c>
      <c r="H41" s="74"/>
      <c r="I41" s="74"/>
      <c r="J41" s="74">
        <f t="shared" si="11"/>
        <v>862.4</v>
      </c>
      <c r="K41" s="74"/>
      <c r="L41" s="74">
        <v>862.4</v>
      </c>
      <c r="M41" s="74">
        <f t="shared" si="12"/>
        <v>862.4</v>
      </c>
      <c r="N41" s="74"/>
      <c r="O41" s="74">
        <v>862.4</v>
      </c>
      <c r="P41" s="69">
        <f t="shared" si="6"/>
        <v>0</v>
      </c>
      <c r="Q41" s="69">
        <f t="shared" si="8"/>
        <v>0</v>
      </c>
      <c r="R41" s="69">
        <f t="shared" si="9"/>
        <v>0</v>
      </c>
      <c r="S41" s="74">
        <f t="shared" si="13"/>
        <v>862.4</v>
      </c>
      <c r="T41" s="74"/>
      <c r="U41" s="74">
        <v>862.4</v>
      </c>
      <c r="V41" s="74">
        <f t="shared" si="14"/>
        <v>862.4</v>
      </c>
      <c r="W41" s="74"/>
      <c r="X41" s="74">
        <v>862.4</v>
      </c>
      <c r="Y41" s="69"/>
    </row>
    <row r="42" spans="1:25" ht="18" customHeight="1">
      <c r="A42" s="49"/>
      <c r="B42" s="47"/>
      <c r="C42" s="47"/>
      <c r="D42" s="74"/>
      <c r="E42" s="63" t="s">
        <v>946</v>
      </c>
      <c r="F42" s="63" t="s">
        <v>290</v>
      </c>
      <c r="G42" s="74">
        <f t="shared" si="10"/>
        <v>6887.7520000000004</v>
      </c>
      <c r="H42" s="74"/>
      <c r="I42" s="74">
        <v>6887.7520000000004</v>
      </c>
      <c r="J42" s="74">
        <f t="shared" si="11"/>
        <v>16630</v>
      </c>
      <c r="K42" s="74"/>
      <c r="L42" s="74">
        <v>16630</v>
      </c>
      <c r="M42" s="74">
        <f t="shared" si="12"/>
        <v>16630</v>
      </c>
      <c r="N42" s="74"/>
      <c r="O42" s="74">
        <v>16630</v>
      </c>
      <c r="P42" s="69">
        <f t="shared" si="6"/>
        <v>0</v>
      </c>
      <c r="Q42" s="69">
        <f t="shared" si="8"/>
        <v>0</v>
      </c>
      <c r="R42" s="69">
        <f t="shared" si="9"/>
        <v>0</v>
      </c>
      <c r="S42" s="74">
        <f t="shared" si="13"/>
        <v>16630</v>
      </c>
      <c r="T42" s="74"/>
      <c r="U42" s="74">
        <v>16630</v>
      </c>
      <c r="V42" s="74">
        <f t="shared" si="14"/>
        <v>16630</v>
      </c>
      <c r="W42" s="74"/>
      <c r="X42" s="74">
        <v>16630</v>
      </c>
      <c r="Y42" s="69"/>
    </row>
    <row r="43" spans="1:25" ht="18" customHeight="1">
      <c r="A43" s="74"/>
      <c r="B43" s="74"/>
      <c r="C43" s="74"/>
      <c r="D43" s="74"/>
      <c r="E43" s="75"/>
      <c r="F43" s="75"/>
      <c r="G43" s="74">
        <f t="shared" si="10"/>
        <v>0</v>
      </c>
      <c r="H43" s="74"/>
      <c r="I43" s="74"/>
      <c r="J43" s="74">
        <f t="shared" si="11"/>
        <v>0</v>
      </c>
      <c r="K43" s="74"/>
      <c r="L43" s="74"/>
      <c r="M43" s="74">
        <f t="shared" si="12"/>
        <v>0</v>
      </c>
      <c r="N43" s="74"/>
      <c r="O43" s="74"/>
      <c r="P43" s="69">
        <f t="shared" si="6"/>
        <v>0</v>
      </c>
      <c r="Q43" s="69">
        <f t="shared" si="8"/>
        <v>0</v>
      </c>
      <c r="R43" s="69">
        <f t="shared" si="9"/>
        <v>0</v>
      </c>
      <c r="S43" s="74">
        <f t="shared" si="13"/>
        <v>0</v>
      </c>
      <c r="T43" s="74"/>
      <c r="U43" s="74"/>
      <c r="V43" s="74">
        <f t="shared" si="14"/>
        <v>0</v>
      </c>
      <c r="W43" s="74"/>
      <c r="X43" s="74"/>
      <c r="Y43" s="69"/>
    </row>
    <row r="44" spans="1:25" ht="23.25" customHeight="1">
      <c r="A44" s="49">
        <v>2112</v>
      </c>
      <c r="B44" s="47" t="s">
        <v>189</v>
      </c>
      <c r="C44" s="47" t="s">
        <v>191</v>
      </c>
      <c r="D44" s="47" t="s">
        <v>199</v>
      </c>
      <c r="E44" s="71" t="s">
        <v>769</v>
      </c>
      <c r="F44" s="71"/>
      <c r="G44" s="74">
        <f>SUM(H44:I44)</f>
        <v>0</v>
      </c>
      <c r="H44" s="74"/>
      <c r="I44" s="74"/>
      <c r="J44" s="74">
        <f>SUM(K44:L44)</f>
        <v>0</v>
      </c>
      <c r="K44" s="74"/>
      <c r="L44" s="74"/>
      <c r="M44" s="74">
        <f>SUM(N44:O44)</f>
        <v>0</v>
      </c>
      <c r="N44" s="74"/>
      <c r="O44" s="74"/>
      <c r="P44" s="69">
        <f t="shared" si="6"/>
        <v>0</v>
      </c>
      <c r="Q44" s="69">
        <f t="shared" si="8"/>
        <v>0</v>
      </c>
      <c r="R44" s="69">
        <f t="shared" si="9"/>
        <v>0</v>
      </c>
      <c r="S44" s="74">
        <f>SUM(T44:U44)</f>
        <v>0</v>
      </c>
      <c r="T44" s="74"/>
      <c r="U44" s="74"/>
      <c r="V44" s="74">
        <f>SUM(W44:X44)</f>
        <v>0</v>
      </c>
      <c r="W44" s="74"/>
      <c r="X44" s="74"/>
      <c r="Y44" s="69"/>
    </row>
    <row r="45" spans="1:25" ht="18.75" customHeight="1">
      <c r="A45" s="49">
        <v>2113</v>
      </c>
      <c r="B45" s="47" t="s">
        <v>189</v>
      </c>
      <c r="C45" s="47" t="s">
        <v>191</v>
      </c>
      <c r="D45" s="47" t="s">
        <v>193</v>
      </c>
      <c r="E45" s="71" t="s">
        <v>770</v>
      </c>
      <c r="F45" s="71"/>
      <c r="G45" s="74">
        <f>SUM(H45:I45)</f>
        <v>0</v>
      </c>
      <c r="H45" s="74"/>
      <c r="I45" s="74"/>
      <c r="J45" s="74">
        <f>SUM(K45:L45)</f>
        <v>0</v>
      </c>
      <c r="K45" s="74"/>
      <c r="L45" s="74"/>
      <c r="M45" s="74">
        <f>SUM(N45:O45)</f>
        <v>0</v>
      </c>
      <c r="N45" s="74"/>
      <c r="O45" s="74"/>
      <c r="P45" s="69">
        <f t="shared" si="6"/>
        <v>0</v>
      </c>
      <c r="Q45" s="69">
        <f t="shared" si="8"/>
        <v>0</v>
      </c>
      <c r="R45" s="69">
        <f t="shared" si="9"/>
        <v>0</v>
      </c>
      <c r="S45" s="74">
        <f>SUM(T45:U45)</f>
        <v>0</v>
      </c>
      <c r="T45" s="74"/>
      <c r="U45" s="74"/>
      <c r="V45" s="74">
        <f>SUM(W45:X45)</f>
        <v>0</v>
      </c>
      <c r="W45" s="74"/>
      <c r="X45" s="74"/>
      <c r="Y45" s="69"/>
    </row>
    <row r="46" spans="1:25" ht="18.75" customHeight="1">
      <c r="A46" s="51">
        <v>2120</v>
      </c>
      <c r="B46" s="50" t="s">
        <v>189</v>
      </c>
      <c r="C46" s="50" t="s">
        <v>199</v>
      </c>
      <c r="D46" s="50" t="s">
        <v>190</v>
      </c>
      <c r="E46" s="67" t="s">
        <v>771</v>
      </c>
      <c r="F46" s="67"/>
      <c r="G46" s="158">
        <f>SUM(G48:G49)</f>
        <v>0</v>
      </c>
      <c r="H46" s="158">
        <f t="shared" ref="H46:O46" si="15">SUM(H48:H49)</f>
        <v>0</v>
      </c>
      <c r="I46" s="158">
        <f t="shared" si="15"/>
        <v>0</v>
      </c>
      <c r="J46" s="158">
        <f t="shared" si="15"/>
        <v>0</v>
      </c>
      <c r="K46" s="158">
        <f t="shared" si="15"/>
        <v>0</v>
      </c>
      <c r="L46" s="158">
        <f t="shared" si="15"/>
        <v>0</v>
      </c>
      <c r="M46" s="158">
        <f>SUM(M48:M49)</f>
        <v>0</v>
      </c>
      <c r="N46" s="158">
        <f t="shared" si="15"/>
        <v>0</v>
      </c>
      <c r="O46" s="158">
        <f t="shared" si="15"/>
        <v>0</v>
      </c>
      <c r="P46" s="195">
        <f t="shared" si="6"/>
        <v>0</v>
      </c>
      <c r="Q46" s="195">
        <f t="shared" si="8"/>
        <v>0</v>
      </c>
      <c r="R46" s="195">
        <f t="shared" si="9"/>
        <v>0</v>
      </c>
      <c r="S46" s="158">
        <f t="shared" ref="S46:X46" si="16">SUM(S48:S49)</f>
        <v>0</v>
      </c>
      <c r="T46" s="158">
        <f t="shared" si="16"/>
        <v>0</v>
      </c>
      <c r="U46" s="158">
        <f t="shared" si="16"/>
        <v>0</v>
      </c>
      <c r="V46" s="158">
        <f t="shared" si="16"/>
        <v>0</v>
      </c>
      <c r="W46" s="158">
        <f t="shared" si="16"/>
        <v>0</v>
      </c>
      <c r="X46" s="158">
        <f t="shared" si="16"/>
        <v>0</v>
      </c>
      <c r="Y46" s="69"/>
    </row>
    <row r="47" spans="1:25" s="48" customFormat="1" ht="15.75" customHeight="1">
      <c r="A47" s="49"/>
      <c r="B47" s="47"/>
      <c r="C47" s="47"/>
      <c r="D47" s="47"/>
      <c r="E47" s="71" t="s">
        <v>192</v>
      </c>
      <c r="F47" s="71"/>
      <c r="G47" s="74"/>
      <c r="H47" s="74"/>
      <c r="I47" s="74"/>
      <c r="J47" s="74"/>
      <c r="K47" s="74"/>
      <c r="L47" s="74"/>
      <c r="M47" s="74"/>
      <c r="N47" s="74"/>
      <c r="O47" s="74"/>
      <c r="P47" s="69">
        <f t="shared" si="6"/>
        <v>0</v>
      </c>
      <c r="Q47" s="69">
        <f t="shared" si="8"/>
        <v>0</v>
      </c>
      <c r="R47" s="69">
        <f t="shared" si="9"/>
        <v>0</v>
      </c>
      <c r="S47" s="74"/>
      <c r="T47" s="74"/>
      <c r="U47" s="74"/>
      <c r="V47" s="74"/>
      <c r="W47" s="74"/>
      <c r="X47" s="74"/>
      <c r="Y47" s="69"/>
    </row>
    <row r="48" spans="1:25" ht="16.5" customHeight="1">
      <c r="A48" s="49">
        <v>2121</v>
      </c>
      <c r="B48" s="47" t="s">
        <v>189</v>
      </c>
      <c r="C48" s="47" t="s">
        <v>199</v>
      </c>
      <c r="D48" s="47" t="s">
        <v>191</v>
      </c>
      <c r="E48" s="71" t="s">
        <v>772</v>
      </c>
      <c r="F48" s="71"/>
      <c r="G48" s="74">
        <f>SUM(H48:I48)</f>
        <v>0</v>
      </c>
      <c r="H48" s="74"/>
      <c r="I48" s="74"/>
      <c r="J48" s="74">
        <f>SUM(K48:L48)</f>
        <v>0</v>
      </c>
      <c r="K48" s="74"/>
      <c r="L48" s="74"/>
      <c r="M48" s="74">
        <f>SUM(N48:O48)</f>
        <v>0</v>
      </c>
      <c r="N48" s="74"/>
      <c r="O48" s="74"/>
      <c r="P48" s="69">
        <f t="shared" si="6"/>
        <v>0</v>
      </c>
      <c r="Q48" s="69">
        <f t="shared" si="8"/>
        <v>0</v>
      </c>
      <c r="R48" s="69">
        <f t="shared" si="9"/>
        <v>0</v>
      </c>
      <c r="S48" s="74">
        <f>SUM(T48:U48)</f>
        <v>0</v>
      </c>
      <c r="T48" s="74"/>
      <c r="U48" s="74"/>
      <c r="V48" s="74">
        <f>SUM(W48:X48)</f>
        <v>0</v>
      </c>
      <c r="W48" s="74"/>
      <c r="X48" s="74"/>
      <c r="Y48" s="69"/>
    </row>
    <row r="49" spans="1:25" ht="35.25" customHeight="1">
      <c r="A49" s="49">
        <v>2122</v>
      </c>
      <c r="B49" s="47" t="s">
        <v>189</v>
      </c>
      <c r="C49" s="47" t="s">
        <v>199</v>
      </c>
      <c r="D49" s="47" t="s">
        <v>199</v>
      </c>
      <c r="E49" s="71" t="s">
        <v>773</v>
      </c>
      <c r="F49" s="71"/>
      <c r="G49" s="74">
        <f>SUM(H49:I49)</f>
        <v>0</v>
      </c>
      <c r="H49" s="74"/>
      <c r="I49" s="74"/>
      <c r="J49" s="74">
        <f>SUM(K49:L49)</f>
        <v>0</v>
      </c>
      <c r="K49" s="74"/>
      <c r="L49" s="74"/>
      <c r="M49" s="74">
        <f>SUM(N49:O49)</f>
        <v>0</v>
      </c>
      <c r="N49" s="74"/>
      <c r="O49" s="74"/>
      <c r="P49" s="69">
        <f t="shared" si="6"/>
        <v>0</v>
      </c>
      <c r="Q49" s="69">
        <f t="shared" si="8"/>
        <v>0</v>
      </c>
      <c r="R49" s="69">
        <f t="shared" si="9"/>
        <v>0</v>
      </c>
      <c r="S49" s="74">
        <f>SUM(T49:U49)</f>
        <v>0</v>
      </c>
      <c r="T49" s="74"/>
      <c r="U49" s="74"/>
      <c r="V49" s="74">
        <f>SUM(W49:X49)</f>
        <v>0</v>
      </c>
      <c r="W49" s="74"/>
      <c r="X49" s="74"/>
      <c r="Y49" s="69"/>
    </row>
    <row r="50" spans="1:25" s="196" customFormat="1" ht="30" customHeight="1">
      <c r="A50" s="51">
        <v>2130</v>
      </c>
      <c r="B50" s="50" t="s">
        <v>189</v>
      </c>
      <c r="C50" s="50" t="s">
        <v>193</v>
      </c>
      <c r="D50" s="50" t="s">
        <v>190</v>
      </c>
      <c r="E50" s="67" t="s">
        <v>194</v>
      </c>
      <c r="F50" s="67"/>
      <c r="G50" s="158">
        <f>SUM(H50:I50)</f>
        <v>1963.346</v>
      </c>
      <c r="H50" s="158">
        <f>SUM(H52:H54)</f>
        <v>1963.346</v>
      </c>
      <c r="I50" s="158">
        <f>SUM(I52:I54)</f>
        <v>0</v>
      </c>
      <c r="J50" s="158">
        <f>SUM(K50:L50)</f>
        <v>0</v>
      </c>
      <c r="K50" s="158">
        <f>SUM(K52:K54)</f>
        <v>0</v>
      </c>
      <c r="L50" s="158">
        <f>SUM(L52:L54)</f>
        <v>0</v>
      </c>
      <c r="M50" s="158">
        <f>SUM(N50:O50)</f>
        <v>0</v>
      </c>
      <c r="N50" s="158">
        <f>SUM(N52:N54)</f>
        <v>0</v>
      </c>
      <c r="O50" s="158">
        <f>SUM(O52:O54)</f>
        <v>0</v>
      </c>
      <c r="P50" s="195">
        <f t="shared" si="6"/>
        <v>0</v>
      </c>
      <c r="Q50" s="195">
        <f t="shared" si="8"/>
        <v>0</v>
      </c>
      <c r="R50" s="195">
        <f t="shared" si="9"/>
        <v>0</v>
      </c>
      <c r="S50" s="158">
        <f>SUM(T50:U50)</f>
        <v>0</v>
      </c>
      <c r="T50" s="158">
        <f>SUM(T52:T54)</f>
        <v>0</v>
      </c>
      <c r="U50" s="158">
        <f>SUM(U52:U54)</f>
        <v>0</v>
      </c>
      <c r="V50" s="158">
        <f>SUM(W50:X50)</f>
        <v>0</v>
      </c>
      <c r="W50" s="158">
        <f>SUM(W52:W54)</f>
        <v>0</v>
      </c>
      <c r="X50" s="158">
        <f>SUM(X52:X54)</f>
        <v>0</v>
      </c>
      <c r="Y50" s="69"/>
    </row>
    <row r="51" spans="1:25" s="48" customFormat="1" ht="15" customHeight="1">
      <c r="A51" s="49"/>
      <c r="B51" s="47"/>
      <c r="C51" s="47"/>
      <c r="D51" s="47"/>
      <c r="E51" s="71" t="s">
        <v>192</v>
      </c>
      <c r="F51" s="71"/>
      <c r="G51" s="74"/>
      <c r="H51" s="74"/>
      <c r="I51" s="74"/>
      <c r="J51" s="74"/>
      <c r="K51" s="74"/>
      <c r="L51" s="74"/>
      <c r="M51" s="74"/>
      <c r="N51" s="74"/>
      <c r="O51" s="74"/>
      <c r="P51" s="69">
        <f t="shared" si="6"/>
        <v>0</v>
      </c>
      <c r="Q51" s="69">
        <f t="shared" si="8"/>
        <v>0</v>
      </c>
      <c r="R51" s="69">
        <f t="shared" si="9"/>
        <v>0</v>
      </c>
      <c r="S51" s="74"/>
      <c r="T51" s="74"/>
      <c r="U51" s="74"/>
      <c r="V51" s="74"/>
      <c r="W51" s="74"/>
      <c r="X51" s="74"/>
      <c r="Y51" s="69"/>
    </row>
    <row r="52" spans="1:25" ht="31.5" customHeight="1">
      <c r="A52" s="49">
        <v>2131</v>
      </c>
      <c r="B52" s="47" t="s">
        <v>189</v>
      </c>
      <c r="C52" s="47" t="s">
        <v>193</v>
      </c>
      <c r="D52" s="47" t="s">
        <v>191</v>
      </c>
      <c r="E52" s="71" t="s">
        <v>774</v>
      </c>
      <c r="F52" s="71"/>
      <c r="G52" s="74">
        <f>SUM(H52:I52)</f>
        <v>0</v>
      </c>
      <c r="H52" s="74"/>
      <c r="I52" s="74"/>
      <c r="J52" s="74">
        <f>SUM(K52:L52)</f>
        <v>0</v>
      </c>
      <c r="K52" s="74"/>
      <c r="L52" s="74"/>
      <c r="M52" s="74">
        <f>SUM(N52:O52)</f>
        <v>0</v>
      </c>
      <c r="N52" s="74"/>
      <c r="O52" s="74"/>
      <c r="P52" s="69">
        <f t="shared" si="6"/>
        <v>0</v>
      </c>
      <c r="Q52" s="69">
        <f t="shared" si="8"/>
        <v>0</v>
      </c>
      <c r="R52" s="69">
        <f t="shared" si="9"/>
        <v>0</v>
      </c>
      <c r="S52" s="74">
        <f>SUM(T52:U52)</f>
        <v>0</v>
      </c>
      <c r="T52" s="74"/>
      <c r="U52" s="74"/>
      <c r="V52" s="74">
        <f>SUM(W52:X52)</f>
        <v>0</v>
      </c>
      <c r="W52" s="74"/>
      <c r="X52" s="74"/>
      <c r="Y52" s="69"/>
    </row>
    <row r="53" spans="1:25" ht="27" customHeight="1">
      <c r="A53" s="49">
        <v>2132</v>
      </c>
      <c r="B53" s="47" t="s">
        <v>189</v>
      </c>
      <c r="C53" s="47">
        <v>3</v>
      </c>
      <c r="D53" s="47">
        <v>2</v>
      </c>
      <c r="E53" s="71" t="s">
        <v>775</v>
      </c>
      <c r="F53" s="71"/>
      <c r="G53" s="74">
        <f>SUM(H53:I53)</f>
        <v>0</v>
      </c>
      <c r="H53" s="74"/>
      <c r="I53" s="74"/>
      <c r="J53" s="74">
        <f>SUM(K53:L53)</f>
        <v>0</v>
      </c>
      <c r="K53" s="74"/>
      <c r="L53" s="74"/>
      <c r="M53" s="74">
        <f>SUM(N53:O53)</f>
        <v>0</v>
      </c>
      <c r="N53" s="74"/>
      <c r="O53" s="74"/>
      <c r="P53" s="69">
        <f t="shared" si="6"/>
        <v>0</v>
      </c>
      <c r="Q53" s="69">
        <f t="shared" si="8"/>
        <v>0</v>
      </c>
      <c r="R53" s="69">
        <f t="shared" si="9"/>
        <v>0</v>
      </c>
      <c r="S53" s="74">
        <f>SUM(T53:U53)</f>
        <v>0</v>
      </c>
      <c r="T53" s="74"/>
      <c r="U53" s="74"/>
      <c r="V53" s="74">
        <f>SUM(W53:X53)</f>
        <v>0</v>
      </c>
      <c r="W53" s="74"/>
      <c r="X53" s="74"/>
      <c r="Y53" s="69"/>
    </row>
    <row r="54" spans="1:25" ht="24" customHeight="1">
      <c r="A54" s="49">
        <v>2133</v>
      </c>
      <c r="B54" s="47" t="s">
        <v>189</v>
      </c>
      <c r="C54" s="47">
        <v>3</v>
      </c>
      <c r="D54" s="47">
        <v>3</v>
      </c>
      <c r="E54" s="71" t="s">
        <v>776</v>
      </c>
      <c r="F54" s="67"/>
      <c r="G54" s="74">
        <f t="shared" ref="G54:O54" si="17">SUM(G55:G64)</f>
        <v>1963.346</v>
      </c>
      <c r="H54" s="74">
        <f t="shared" si="17"/>
        <v>1963.346</v>
      </c>
      <c r="I54" s="74">
        <f t="shared" si="17"/>
        <v>0</v>
      </c>
      <c r="J54" s="74">
        <f t="shared" si="17"/>
        <v>0</v>
      </c>
      <c r="K54" s="74">
        <f t="shared" si="17"/>
        <v>0</v>
      </c>
      <c r="L54" s="74">
        <f t="shared" si="17"/>
        <v>0</v>
      </c>
      <c r="M54" s="74">
        <f>SUM(M55:M64)</f>
        <v>0</v>
      </c>
      <c r="N54" s="74">
        <f t="shared" si="17"/>
        <v>0</v>
      </c>
      <c r="O54" s="74">
        <f t="shared" si="17"/>
        <v>0</v>
      </c>
      <c r="P54" s="69">
        <f t="shared" si="6"/>
        <v>0</v>
      </c>
      <c r="Q54" s="69">
        <f t="shared" si="8"/>
        <v>0</v>
      </c>
      <c r="R54" s="69">
        <f t="shared" si="9"/>
        <v>0</v>
      </c>
      <c r="S54" s="74">
        <f t="shared" ref="S54:X54" si="18">SUM(S55:S64)</f>
        <v>0</v>
      </c>
      <c r="T54" s="74">
        <f t="shared" si="18"/>
        <v>0</v>
      </c>
      <c r="U54" s="74">
        <f t="shared" si="18"/>
        <v>0</v>
      </c>
      <c r="V54" s="74">
        <f t="shared" si="18"/>
        <v>0</v>
      </c>
      <c r="W54" s="74">
        <f t="shared" si="18"/>
        <v>0</v>
      </c>
      <c r="X54" s="74">
        <f t="shared" si="18"/>
        <v>0</v>
      </c>
      <c r="Y54" s="69"/>
    </row>
    <row r="55" spans="1:25" ht="30" customHeight="1">
      <c r="A55" s="49"/>
      <c r="B55" s="47"/>
      <c r="C55" s="47"/>
      <c r="D55" s="47"/>
      <c r="E55" s="63" t="s">
        <v>945</v>
      </c>
      <c r="F55" s="63" t="s">
        <v>248</v>
      </c>
      <c r="G55" s="74">
        <f t="shared" ref="G55:G64" si="19">SUM(H55:I55)</f>
        <v>1963.346</v>
      </c>
      <c r="H55" s="74">
        <v>1963.346</v>
      </c>
      <c r="I55" s="74"/>
      <c r="J55" s="74">
        <f t="shared" ref="J55:J64" si="20">SUM(K55:L55)</f>
        <v>0</v>
      </c>
      <c r="K55" s="74"/>
      <c r="L55" s="74"/>
      <c r="M55" s="74">
        <f t="shared" ref="M55:M64" si="21">SUM(N55:O55)</f>
        <v>0</v>
      </c>
      <c r="N55" s="74"/>
      <c r="O55" s="74"/>
      <c r="P55" s="69">
        <f t="shared" si="6"/>
        <v>0</v>
      </c>
      <c r="Q55" s="69">
        <f t="shared" si="8"/>
        <v>0</v>
      </c>
      <c r="R55" s="69">
        <f t="shared" si="9"/>
        <v>0</v>
      </c>
      <c r="S55" s="74">
        <f t="shared" ref="S55:S64" si="22">SUM(T55:U55)</f>
        <v>0</v>
      </c>
      <c r="T55" s="74"/>
      <c r="U55" s="74"/>
      <c r="V55" s="74">
        <f t="shared" ref="V55:V64" si="23">SUM(W55:X55)</f>
        <v>0</v>
      </c>
      <c r="W55" s="74"/>
      <c r="X55" s="74"/>
      <c r="Y55" s="69"/>
    </row>
    <row r="56" spans="1:25" ht="24" customHeight="1">
      <c r="A56" s="49"/>
      <c r="B56" s="47"/>
      <c r="C56" s="47"/>
      <c r="D56" s="47"/>
      <c r="E56" s="63" t="s">
        <v>917</v>
      </c>
      <c r="F56" s="63" t="s">
        <v>250</v>
      </c>
      <c r="G56" s="74">
        <f t="shared" si="19"/>
        <v>0</v>
      </c>
      <c r="H56" s="74"/>
      <c r="I56" s="74"/>
      <c r="J56" s="74">
        <f t="shared" si="20"/>
        <v>0</v>
      </c>
      <c r="K56" s="74"/>
      <c r="L56" s="74"/>
      <c r="M56" s="74">
        <f t="shared" si="21"/>
        <v>0</v>
      </c>
      <c r="N56" s="74"/>
      <c r="O56" s="74"/>
      <c r="P56" s="69">
        <f t="shared" si="6"/>
        <v>0</v>
      </c>
      <c r="Q56" s="69">
        <f t="shared" si="8"/>
        <v>0</v>
      </c>
      <c r="R56" s="69">
        <f t="shared" si="9"/>
        <v>0</v>
      </c>
      <c r="S56" s="74">
        <f t="shared" si="22"/>
        <v>0</v>
      </c>
      <c r="T56" s="74"/>
      <c r="U56" s="74"/>
      <c r="V56" s="74">
        <f t="shared" si="23"/>
        <v>0</v>
      </c>
      <c r="W56" s="74"/>
      <c r="X56" s="74"/>
      <c r="Y56" s="69"/>
    </row>
    <row r="57" spans="1:25" ht="24" customHeight="1">
      <c r="A57" s="49"/>
      <c r="B57" s="47"/>
      <c r="C57" s="47"/>
      <c r="D57" s="47"/>
      <c r="E57" s="63" t="s">
        <v>944</v>
      </c>
      <c r="F57" s="63" t="s">
        <v>252</v>
      </c>
      <c r="G57" s="74">
        <f t="shared" si="19"/>
        <v>0</v>
      </c>
      <c r="H57" s="74"/>
      <c r="I57" s="74"/>
      <c r="J57" s="74">
        <f t="shared" si="20"/>
        <v>0</v>
      </c>
      <c r="K57" s="74"/>
      <c r="L57" s="74"/>
      <c r="M57" s="74">
        <f t="shared" si="21"/>
        <v>0</v>
      </c>
      <c r="N57" s="74"/>
      <c r="O57" s="74"/>
      <c r="P57" s="69">
        <f t="shared" si="6"/>
        <v>0</v>
      </c>
      <c r="Q57" s="69">
        <f t="shared" si="8"/>
        <v>0</v>
      </c>
      <c r="R57" s="69">
        <f t="shared" si="9"/>
        <v>0</v>
      </c>
      <c r="S57" s="74">
        <f t="shared" si="22"/>
        <v>0</v>
      </c>
      <c r="T57" s="74"/>
      <c r="U57" s="74"/>
      <c r="V57" s="74">
        <f t="shared" si="23"/>
        <v>0</v>
      </c>
      <c r="W57" s="74"/>
      <c r="X57" s="74"/>
      <c r="Y57" s="69"/>
    </row>
    <row r="58" spans="1:25" ht="24" customHeight="1">
      <c r="A58" s="49"/>
      <c r="B58" s="47"/>
      <c r="C58" s="47"/>
      <c r="D58" s="47"/>
      <c r="E58" s="63" t="s">
        <v>943</v>
      </c>
      <c r="F58" s="63" t="s">
        <v>255</v>
      </c>
      <c r="G58" s="74">
        <f t="shared" si="19"/>
        <v>0</v>
      </c>
      <c r="H58" s="74"/>
      <c r="I58" s="74"/>
      <c r="J58" s="74">
        <f t="shared" si="20"/>
        <v>0</v>
      </c>
      <c r="K58" s="74"/>
      <c r="L58" s="74"/>
      <c r="M58" s="74">
        <f t="shared" si="21"/>
        <v>0</v>
      </c>
      <c r="N58" s="74"/>
      <c r="O58" s="74"/>
      <c r="P58" s="69">
        <f t="shared" si="6"/>
        <v>0</v>
      </c>
      <c r="Q58" s="69">
        <f t="shared" si="8"/>
        <v>0</v>
      </c>
      <c r="R58" s="69">
        <f t="shared" si="9"/>
        <v>0</v>
      </c>
      <c r="S58" s="74">
        <f t="shared" si="22"/>
        <v>0</v>
      </c>
      <c r="T58" s="74"/>
      <c r="U58" s="74"/>
      <c r="V58" s="74">
        <f t="shared" si="23"/>
        <v>0</v>
      </c>
      <c r="W58" s="74"/>
      <c r="X58" s="74"/>
      <c r="Y58" s="69"/>
    </row>
    <row r="59" spans="1:25" ht="37.5" customHeight="1">
      <c r="A59" s="49"/>
      <c r="B59" s="47"/>
      <c r="C59" s="47"/>
      <c r="D59" s="47"/>
      <c r="E59" s="63" t="s">
        <v>942</v>
      </c>
      <c r="F59" s="63" t="s">
        <v>266</v>
      </c>
      <c r="G59" s="74">
        <f t="shared" si="19"/>
        <v>0</v>
      </c>
      <c r="H59" s="74"/>
      <c r="I59" s="74"/>
      <c r="J59" s="74">
        <f t="shared" si="20"/>
        <v>0</v>
      </c>
      <c r="K59" s="74"/>
      <c r="L59" s="74"/>
      <c r="M59" s="74">
        <f t="shared" si="21"/>
        <v>0</v>
      </c>
      <c r="N59" s="74"/>
      <c r="O59" s="74"/>
      <c r="P59" s="69">
        <f t="shared" si="6"/>
        <v>0</v>
      </c>
      <c r="Q59" s="69">
        <f t="shared" si="8"/>
        <v>0</v>
      </c>
      <c r="R59" s="69">
        <f t="shared" si="9"/>
        <v>0</v>
      </c>
      <c r="S59" s="74">
        <f t="shared" si="22"/>
        <v>0</v>
      </c>
      <c r="T59" s="74"/>
      <c r="U59" s="74"/>
      <c r="V59" s="74">
        <f t="shared" si="23"/>
        <v>0</v>
      </c>
      <c r="W59" s="74"/>
      <c r="X59" s="74"/>
      <c r="Y59" s="69"/>
    </row>
    <row r="60" spans="1:25" ht="24" customHeight="1">
      <c r="A60" s="49"/>
      <c r="B60" s="47"/>
      <c r="C60" s="47"/>
      <c r="D60" s="47"/>
      <c r="E60" s="63" t="s">
        <v>941</v>
      </c>
      <c r="F60" s="63" t="s">
        <v>267</v>
      </c>
      <c r="G60" s="74">
        <f t="shared" si="19"/>
        <v>0</v>
      </c>
      <c r="H60" s="74"/>
      <c r="I60" s="74"/>
      <c r="J60" s="74">
        <f t="shared" si="20"/>
        <v>0</v>
      </c>
      <c r="K60" s="74"/>
      <c r="L60" s="74"/>
      <c r="M60" s="74">
        <f t="shared" si="21"/>
        <v>0</v>
      </c>
      <c r="N60" s="74"/>
      <c r="O60" s="74"/>
      <c r="P60" s="69">
        <f t="shared" si="6"/>
        <v>0</v>
      </c>
      <c r="Q60" s="69">
        <f t="shared" si="8"/>
        <v>0</v>
      </c>
      <c r="R60" s="69">
        <f t="shared" si="9"/>
        <v>0</v>
      </c>
      <c r="S60" s="74">
        <f t="shared" si="22"/>
        <v>0</v>
      </c>
      <c r="T60" s="74"/>
      <c r="U60" s="74"/>
      <c r="V60" s="74">
        <f t="shared" si="23"/>
        <v>0</v>
      </c>
      <c r="W60" s="74"/>
      <c r="X60" s="74"/>
      <c r="Y60" s="69"/>
    </row>
    <row r="61" spans="1:25" ht="24" customHeight="1">
      <c r="A61" s="49"/>
      <c r="B61" s="47"/>
      <c r="C61" s="47"/>
      <c r="D61" s="47"/>
      <c r="E61" s="63" t="s">
        <v>912</v>
      </c>
      <c r="F61" s="63" t="s">
        <v>270</v>
      </c>
      <c r="G61" s="74">
        <f t="shared" si="19"/>
        <v>0</v>
      </c>
      <c r="H61" s="74"/>
      <c r="I61" s="74"/>
      <c r="J61" s="74">
        <f t="shared" si="20"/>
        <v>0</v>
      </c>
      <c r="K61" s="74"/>
      <c r="L61" s="74"/>
      <c r="M61" s="74">
        <f t="shared" si="21"/>
        <v>0</v>
      </c>
      <c r="N61" s="74"/>
      <c r="O61" s="74"/>
      <c r="P61" s="69">
        <f t="shared" si="6"/>
        <v>0</v>
      </c>
      <c r="Q61" s="69">
        <f t="shared" si="8"/>
        <v>0</v>
      </c>
      <c r="R61" s="69">
        <f t="shared" si="9"/>
        <v>0</v>
      </c>
      <c r="S61" s="74">
        <f t="shared" si="22"/>
        <v>0</v>
      </c>
      <c r="T61" s="74"/>
      <c r="U61" s="74"/>
      <c r="V61" s="74">
        <f t="shared" si="23"/>
        <v>0</v>
      </c>
      <c r="W61" s="74"/>
      <c r="X61" s="74"/>
      <c r="Y61" s="69"/>
    </row>
    <row r="62" spans="1:25" ht="30" customHeight="1">
      <c r="A62" s="49"/>
      <c r="B62" s="47"/>
      <c r="C62" s="47"/>
      <c r="D62" s="47"/>
      <c r="E62" s="63" t="s">
        <v>939</v>
      </c>
      <c r="F62" s="63" t="s">
        <v>940</v>
      </c>
      <c r="G62" s="74">
        <f t="shared" si="19"/>
        <v>0</v>
      </c>
      <c r="H62" s="74"/>
      <c r="I62" s="74"/>
      <c r="J62" s="74">
        <f t="shared" si="20"/>
        <v>0</v>
      </c>
      <c r="K62" s="74"/>
      <c r="L62" s="74"/>
      <c r="M62" s="74">
        <f t="shared" si="21"/>
        <v>0</v>
      </c>
      <c r="N62" s="74"/>
      <c r="O62" s="74"/>
      <c r="P62" s="69">
        <f t="shared" si="6"/>
        <v>0</v>
      </c>
      <c r="Q62" s="69">
        <f t="shared" si="8"/>
        <v>0</v>
      </c>
      <c r="R62" s="69">
        <f t="shared" si="9"/>
        <v>0</v>
      </c>
      <c r="S62" s="74">
        <f t="shared" si="22"/>
        <v>0</v>
      </c>
      <c r="T62" s="74"/>
      <c r="U62" s="74"/>
      <c r="V62" s="74">
        <f t="shared" si="23"/>
        <v>0</v>
      </c>
      <c r="W62" s="74"/>
      <c r="X62" s="74"/>
      <c r="Y62" s="69"/>
    </row>
    <row r="63" spans="1:25" ht="30" customHeight="1">
      <c r="A63" s="49"/>
      <c r="B63" s="47"/>
      <c r="C63" s="47"/>
      <c r="D63" s="47"/>
      <c r="E63" s="63" t="s">
        <v>1117</v>
      </c>
      <c r="F63" s="63" t="s">
        <v>263</v>
      </c>
      <c r="G63" s="74">
        <f t="shared" si="19"/>
        <v>0</v>
      </c>
      <c r="H63" s="74"/>
      <c r="I63" s="74"/>
      <c r="J63" s="74">
        <f t="shared" si="20"/>
        <v>0</v>
      </c>
      <c r="K63" s="74"/>
      <c r="L63" s="74"/>
      <c r="M63" s="74">
        <f t="shared" si="21"/>
        <v>0</v>
      </c>
      <c r="N63" s="74"/>
      <c r="O63" s="74"/>
      <c r="P63" s="69">
        <f t="shared" si="6"/>
        <v>0</v>
      </c>
      <c r="Q63" s="69">
        <f t="shared" si="8"/>
        <v>0</v>
      </c>
      <c r="R63" s="69">
        <f t="shared" si="9"/>
        <v>0</v>
      </c>
      <c r="S63" s="74">
        <f t="shared" si="22"/>
        <v>0</v>
      </c>
      <c r="T63" s="74"/>
      <c r="U63" s="74"/>
      <c r="V63" s="74">
        <f t="shared" si="23"/>
        <v>0</v>
      </c>
      <c r="W63" s="74"/>
      <c r="X63" s="74"/>
      <c r="Y63" s="69"/>
    </row>
    <row r="64" spans="1:25" ht="30" customHeight="1">
      <c r="A64" s="49"/>
      <c r="B64" s="47"/>
      <c r="C64" s="47"/>
      <c r="D64" s="47"/>
      <c r="E64" s="63" t="s">
        <v>1118</v>
      </c>
      <c r="F64" s="63" t="s">
        <v>267</v>
      </c>
      <c r="G64" s="74">
        <f t="shared" si="19"/>
        <v>0</v>
      </c>
      <c r="H64" s="74"/>
      <c r="I64" s="74"/>
      <c r="J64" s="74">
        <f t="shared" si="20"/>
        <v>0</v>
      </c>
      <c r="K64" s="74"/>
      <c r="L64" s="74"/>
      <c r="M64" s="74">
        <f t="shared" si="21"/>
        <v>0</v>
      </c>
      <c r="N64" s="74"/>
      <c r="O64" s="74"/>
      <c r="P64" s="69">
        <f t="shared" si="6"/>
        <v>0</v>
      </c>
      <c r="Q64" s="69">
        <f t="shared" si="8"/>
        <v>0</v>
      </c>
      <c r="R64" s="69">
        <f t="shared" si="9"/>
        <v>0</v>
      </c>
      <c r="S64" s="74">
        <f t="shared" si="22"/>
        <v>0</v>
      </c>
      <c r="T64" s="74"/>
      <c r="U64" s="74"/>
      <c r="V64" s="74">
        <f t="shared" si="23"/>
        <v>0</v>
      </c>
      <c r="W64" s="74"/>
      <c r="X64" s="74"/>
      <c r="Y64" s="69"/>
    </row>
    <row r="65" spans="1:25" ht="27.75" customHeight="1">
      <c r="A65" s="51">
        <v>2140</v>
      </c>
      <c r="B65" s="50" t="s">
        <v>189</v>
      </c>
      <c r="C65" s="50">
        <v>4</v>
      </c>
      <c r="D65" s="50">
        <v>0</v>
      </c>
      <c r="E65" s="67" t="s">
        <v>777</v>
      </c>
      <c r="F65" s="67"/>
      <c r="G65" s="158">
        <f>SUM(G67)</f>
        <v>0</v>
      </c>
      <c r="H65" s="158">
        <f t="shared" ref="H65:O65" si="24">SUM(H67)</f>
        <v>0</v>
      </c>
      <c r="I65" s="158">
        <f t="shared" si="24"/>
        <v>0</v>
      </c>
      <c r="J65" s="158">
        <f t="shared" si="24"/>
        <v>0</v>
      </c>
      <c r="K65" s="158">
        <f t="shared" si="24"/>
        <v>0</v>
      </c>
      <c r="L65" s="158">
        <f t="shared" si="24"/>
        <v>0</v>
      </c>
      <c r="M65" s="158">
        <f>SUM(M67)</f>
        <v>0</v>
      </c>
      <c r="N65" s="158">
        <f t="shared" si="24"/>
        <v>0</v>
      </c>
      <c r="O65" s="158">
        <f t="shared" si="24"/>
        <v>0</v>
      </c>
      <c r="P65" s="195">
        <f t="shared" si="6"/>
        <v>0</v>
      </c>
      <c r="Q65" s="195">
        <f t="shared" si="8"/>
        <v>0</v>
      </c>
      <c r="R65" s="195">
        <f t="shared" si="9"/>
        <v>0</v>
      </c>
      <c r="S65" s="158">
        <f t="shared" ref="S65:X65" si="25">SUM(S67)</f>
        <v>0</v>
      </c>
      <c r="T65" s="158">
        <f t="shared" si="25"/>
        <v>0</v>
      </c>
      <c r="U65" s="158">
        <f t="shared" si="25"/>
        <v>0</v>
      </c>
      <c r="V65" s="158">
        <f t="shared" si="25"/>
        <v>0</v>
      </c>
      <c r="W65" s="158">
        <f t="shared" si="25"/>
        <v>0</v>
      </c>
      <c r="X65" s="158">
        <f t="shared" si="25"/>
        <v>0</v>
      </c>
      <c r="Y65" s="69"/>
    </row>
    <row r="66" spans="1:25" s="48" customFormat="1" ht="18.75" customHeight="1">
      <c r="A66" s="49"/>
      <c r="B66" s="47"/>
      <c r="C66" s="47"/>
      <c r="D66" s="47"/>
      <c r="E66" s="71" t="s">
        <v>192</v>
      </c>
      <c r="F66" s="71"/>
      <c r="G66" s="74"/>
      <c r="H66" s="74"/>
      <c r="I66" s="74"/>
      <c r="J66" s="74"/>
      <c r="K66" s="74"/>
      <c r="L66" s="74"/>
      <c r="M66" s="74"/>
      <c r="N66" s="74"/>
      <c r="O66" s="74"/>
      <c r="P66" s="69">
        <f t="shared" si="6"/>
        <v>0</v>
      </c>
      <c r="Q66" s="69">
        <f t="shared" si="8"/>
        <v>0</v>
      </c>
      <c r="R66" s="69">
        <f t="shared" si="9"/>
        <v>0</v>
      </c>
      <c r="S66" s="74"/>
      <c r="T66" s="74"/>
      <c r="U66" s="74"/>
      <c r="V66" s="74"/>
      <c r="W66" s="74"/>
      <c r="X66" s="74"/>
      <c r="Y66" s="69"/>
    </row>
    <row r="67" spans="1:25" ht="24.75" customHeight="1">
      <c r="A67" s="49">
        <v>2141</v>
      </c>
      <c r="B67" s="47" t="s">
        <v>189</v>
      </c>
      <c r="C67" s="47">
        <v>4</v>
      </c>
      <c r="D67" s="47">
        <v>1</v>
      </c>
      <c r="E67" s="71" t="s">
        <v>778</v>
      </c>
      <c r="F67" s="71"/>
      <c r="G67" s="74">
        <f>SUM(H67:I67)</f>
        <v>0</v>
      </c>
      <c r="H67" s="74"/>
      <c r="I67" s="74"/>
      <c r="J67" s="74">
        <f>SUM(K67:L67)</f>
        <v>0</v>
      </c>
      <c r="K67" s="74"/>
      <c r="L67" s="74"/>
      <c r="M67" s="74">
        <f>SUM(N67:O67)</f>
        <v>0</v>
      </c>
      <c r="N67" s="74"/>
      <c r="O67" s="74"/>
      <c r="P67" s="69">
        <f t="shared" si="6"/>
        <v>0</v>
      </c>
      <c r="Q67" s="69">
        <f t="shared" si="8"/>
        <v>0</v>
      </c>
      <c r="R67" s="69">
        <f t="shared" si="9"/>
        <v>0</v>
      </c>
      <c r="S67" s="74">
        <f>SUM(T67:U67)</f>
        <v>0</v>
      </c>
      <c r="T67" s="74"/>
      <c r="U67" s="74"/>
      <c r="V67" s="74">
        <f>SUM(W67:X67)</f>
        <v>0</v>
      </c>
      <c r="W67" s="74"/>
      <c r="X67" s="74"/>
      <c r="Y67" s="69"/>
    </row>
    <row r="68" spans="1:25" ht="49.5" customHeight="1">
      <c r="A68" s="51">
        <v>2150</v>
      </c>
      <c r="B68" s="50" t="s">
        <v>189</v>
      </c>
      <c r="C68" s="50">
        <v>5</v>
      </c>
      <c r="D68" s="50">
        <v>0</v>
      </c>
      <c r="E68" s="67" t="s">
        <v>779</v>
      </c>
      <c r="F68" s="67"/>
      <c r="G68" s="158">
        <f>SUM(G70)</f>
        <v>21330</v>
      </c>
      <c r="H68" s="158">
        <f t="shared" ref="H68:O68" si="26">SUM(H70)</f>
        <v>3925</v>
      </c>
      <c r="I68" s="158">
        <f t="shared" si="26"/>
        <v>17405</v>
      </c>
      <c r="J68" s="158">
        <f t="shared" si="26"/>
        <v>18910</v>
      </c>
      <c r="K68" s="158">
        <f t="shared" si="26"/>
        <v>6750</v>
      </c>
      <c r="L68" s="158">
        <f t="shared" si="26"/>
        <v>12160</v>
      </c>
      <c r="M68" s="158">
        <f>SUM(M70)</f>
        <v>18910</v>
      </c>
      <c r="N68" s="158">
        <f t="shared" si="26"/>
        <v>6750</v>
      </c>
      <c r="O68" s="158">
        <f t="shared" si="26"/>
        <v>12160</v>
      </c>
      <c r="P68" s="195">
        <f t="shared" si="6"/>
        <v>0</v>
      </c>
      <c r="Q68" s="195">
        <f t="shared" si="8"/>
        <v>0</v>
      </c>
      <c r="R68" s="195">
        <f t="shared" si="9"/>
        <v>0</v>
      </c>
      <c r="S68" s="158">
        <f t="shared" ref="S68:X68" si="27">SUM(S70)</f>
        <v>18910</v>
      </c>
      <c r="T68" s="158">
        <f t="shared" si="27"/>
        <v>6750</v>
      </c>
      <c r="U68" s="158">
        <f t="shared" si="27"/>
        <v>12160</v>
      </c>
      <c r="V68" s="158">
        <f t="shared" si="27"/>
        <v>18910</v>
      </c>
      <c r="W68" s="158">
        <f t="shared" si="27"/>
        <v>6750</v>
      </c>
      <c r="X68" s="158">
        <f t="shared" si="27"/>
        <v>12160</v>
      </c>
      <c r="Y68" s="69"/>
    </row>
    <row r="69" spans="1:25" s="48" customFormat="1" ht="16.5" customHeight="1">
      <c r="A69" s="49"/>
      <c r="B69" s="47"/>
      <c r="C69" s="47"/>
      <c r="D69" s="47"/>
      <c r="E69" s="71" t="s">
        <v>192</v>
      </c>
      <c r="F69" s="71"/>
      <c r="G69" s="74"/>
      <c r="H69" s="74"/>
      <c r="I69" s="74"/>
      <c r="J69" s="74"/>
      <c r="K69" s="74"/>
      <c r="L69" s="74"/>
      <c r="M69" s="74"/>
      <c r="N69" s="74"/>
      <c r="O69" s="74"/>
      <c r="P69" s="69">
        <f t="shared" si="6"/>
        <v>0</v>
      </c>
      <c r="Q69" s="69">
        <f t="shared" si="8"/>
        <v>0</v>
      </c>
      <c r="R69" s="69">
        <f t="shared" si="9"/>
        <v>0</v>
      </c>
      <c r="S69" s="74"/>
      <c r="T69" s="74"/>
      <c r="U69" s="74"/>
      <c r="V69" s="74"/>
      <c r="W69" s="74"/>
      <c r="X69" s="74"/>
      <c r="Y69" s="69"/>
    </row>
    <row r="70" spans="1:25" ht="52.5" customHeight="1">
      <c r="A70" s="49">
        <v>2151</v>
      </c>
      <c r="B70" s="47" t="s">
        <v>189</v>
      </c>
      <c r="C70" s="47">
        <v>5</v>
      </c>
      <c r="D70" s="47">
        <v>1</v>
      </c>
      <c r="E70" s="71" t="s">
        <v>780</v>
      </c>
      <c r="F70" s="71"/>
      <c r="G70" s="74">
        <f>SUM(G71:G72)</f>
        <v>21330</v>
      </c>
      <c r="H70" s="74">
        <f t="shared" ref="H70:O70" si="28">SUM(H71:H72)</f>
        <v>3925</v>
      </c>
      <c r="I70" s="74">
        <f t="shared" si="28"/>
        <v>17405</v>
      </c>
      <c r="J70" s="74">
        <f>SUM(J71:J72)</f>
        <v>18910</v>
      </c>
      <c r="K70" s="74">
        <f t="shared" si="28"/>
        <v>6750</v>
      </c>
      <c r="L70" s="74">
        <f t="shared" si="28"/>
        <v>12160</v>
      </c>
      <c r="M70" s="74">
        <f>SUM(M71:M72)</f>
        <v>18910</v>
      </c>
      <c r="N70" s="74">
        <f t="shared" si="28"/>
        <v>6750</v>
      </c>
      <c r="O70" s="74">
        <f t="shared" si="28"/>
        <v>12160</v>
      </c>
      <c r="P70" s="69">
        <f t="shared" si="6"/>
        <v>0</v>
      </c>
      <c r="Q70" s="69">
        <f t="shared" si="8"/>
        <v>0</v>
      </c>
      <c r="R70" s="69">
        <f t="shared" si="9"/>
        <v>0</v>
      </c>
      <c r="S70" s="74">
        <f t="shared" ref="S70:X70" si="29">SUM(S71:S72)</f>
        <v>18910</v>
      </c>
      <c r="T70" s="74">
        <f t="shared" si="29"/>
        <v>6750</v>
      </c>
      <c r="U70" s="74">
        <f t="shared" si="29"/>
        <v>12160</v>
      </c>
      <c r="V70" s="74">
        <f t="shared" si="29"/>
        <v>18910</v>
      </c>
      <c r="W70" s="74">
        <f t="shared" si="29"/>
        <v>6750</v>
      </c>
      <c r="X70" s="74">
        <f t="shared" si="29"/>
        <v>12160</v>
      </c>
      <c r="Y70" s="69"/>
    </row>
    <row r="71" spans="1:25" ht="52.5" customHeight="1">
      <c r="A71" s="49"/>
      <c r="B71" s="47"/>
      <c r="C71" s="47"/>
      <c r="D71" s="47"/>
      <c r="E71" s="71" t="s">
        <v>1119</v>
      </c>
      <c r="F71" s="71" t="s">
        <v>264</v>
      </c>
      <c r="G71" s="74">
        <f>+H71+I71</f>
        <v>3925</v>
      </c>
      <c r="H71" s="74">
        <v>3925</v>
      </c>
      <c r="I71" s="74"/>
      <c r="J71" s="74">
        <f>+K71+L71</f>
        <v>6750</v>
      </c>
      <c r="K71" s="74">
        <v>6750</v>
      </c>
      <c r="L71" s="74"/>
      <c r="M71" s="74">
        <f>+N71+O71</f>
        <v>6750</v>
      </c>
      <c r="N71" s="74">
        <v>6750</v>
      </c>
      <c r="O71" s="74"/>
      <c r="P71" s="69">
        <f t="shared" si="6"/>
        <v>0</v>
      </c>
      <c r="Q71" s="69">
        <f t="shared" si="8"/>
        <v>0</v>
      </c>
      <c r="R71" s="69">
        <f t="shared" si="9"/>
        <v>0</v>
      </c>
      <c r="S71" s="74">
        <f>+T71+U71</f>
        <v>6750</v>
      </c>
      <c r="T71" s="74">
        <v>6750</v>
      </c>
      <c r="U71" s="74"/>
      <c r="V71" s="74">
        <f>+W71+X71</f>
        <v>6750</v>
      </c>
      <c r="W71" s="74">
        <v>6750</v>
      </c>
      <c r="X71" s="74"/>
      <c r="Y71" s="69"/>
    </row>
    <row r="72" spans="1:25" ht="52.5" customHeight="1">
      <c r="A72" s="49"/>
      <c r="B72" s="47"/>
      <c r="C72" s="47"/>
      <c r="D72" s="47"/>
      <c r="E72" s="71" t="s">
        <v>1120</v>
      </c>
      <c r="F72" s="71" t="s">
        <v>293</v>
      </c>
      <c r="G72" s="74">
        <f>+H72+I72</f>
        <v>17405</v>
      </c>
      <c r="H72" s="74"/>
      <c r="I72" s="74">
        <v>17405</v>
      </c>
      <c r="J72" s="74">
        <f>+K72+L72</f>
        <v>12160</v>
      </c>
      <c r="K72" s="74"/>
      <c r="L72" s="74">
        <v>12160</v>
      </c>
      <c r="M72" s="74">
        <f>+N72+O72</f>
        <v>12160</v>
      </c>
      <c r="N72" s="74"/>
      <c r="O72" s="74">
        <v>12160</v>
      </c>
      <c r="P72" s="69">
        <f t="shared" si="6"/>
        <v>0</v>
      </c>
      <c r="Q72" s="69">
        <f t="shared" si="8"/>
        <v>0</v>
      </c>
      <c r="R72" s="69">
        <f t="shared" si="9"/>
        <v>0</v>
      </c>
      <c r="S72" s="74">
        <f>+T72+U72</f>
        <v>12160</v>
      </c>
      <c r="T72" s="74"/>
      <c r="U72" s="74">
        <v>12160</v>
      </c>
      <c r="V72" s="74">
        <f>+W72+X72</f>
        <v>12160</v>
      </c>
      <c r="W72" s="74"/>
      <c r="X72" s="74">
        <v>12160</v>
      </c>
      <c r="Y72" s="69"/>
    </row>
    <row r="73" spans="1:25" ht="37.5" customHeight="1">
      <c r="A73" s="51">
        <v>2160</v>
      </c>
      <c r="B73" s="50" t="s">
        <v>189</v>
      </c>
      <c r="C73" s="50">
        <v>6</v>
      </c>
      <c r="D73" s="50">
        <v>0</v>
      </c>
      <c r="E73" s="67" t="s">
        <v>197</v>
      </c>
      <c r="F73" s="67"/>
      <c r="G73" s="158">
        <f>SUM(G75)</f>
        <v>106572.05900000001</v>
      </c>
      <c r="H73" s="158">
        <f t="shared" ref="H73:O73" si="30">SUM(H75)</f>
        <v>106572.05900000001</v>
      </c>
      <c r="I73" s="158">
        <f t="shared" si="30"/>
        <v>0</v>
      </c>
      <c r="J73" s="158">
        <f t="shared" si="30"/>
        <v>125000</v>
      </c>
      <c r="K73" s="158">
        <f t="shared" si="30"/>
        <v>125000</v>
      </c>
      <c r="L73" s="158">
        <f t="shared" si="30"/>
        <v>0</v>
      </c>
      <c r="M73" s="158">
        <f>SUM(M75)</f>
        <v>115000</v>
      </c>
      <c r="N73" s="158">
        <f t="shared" si="30"/>
        <v>115000</v>
      </c>
      <c r="O73" s="158">
        <f t="shared" si="30"/>
        <v>0</v>
      </c>
      <c r="P73" s="195">
        <f t="shared" si="6"/>
        <v>-10000</v>
      </c>
      <c r="Q73" s="195">
        <f t="shared" si="8"/>
        <v>-10000</v>
      </c>
      <c r="R73" s="195">
        <f t="shared" si="9"/>
        <v>0</v>
      </c>
      <c r="S73" s="158">
        <f t="shared" ref="S73:X73" si="31">SUM(S75)</f>
        <v>120000</v>
      </c>
      <c r="T73" s="158">
        <f t="shared" si="31"/>
        <v>120000</v>
      </c>
      <c r="U73" s="158">
        <f t="shared" si="31"/>
        <v>0</v>
      </c>
      <c r="V73" s="158">
        <f t="shared" si="31"/>
        <v>125000</v>
      </c>
      <c r="W73" s="158">
        <f t="shared" si="31"/>
        <v>125000</v>
      </c>
      <c r="X73" s="158">
        <f t="shared" si="31"/>
        <v>0</v>
      </c>
      <c r="Y73" s="69"/>
    </row>
    <row r="74" spans="1:25" s="48" customFormat="1" ht="14.25" customHeight="1">
      <c r="A74" s="49"/>
      <c r="B74" s="47"/>
      <c r="C74" s="47"/>
      <c r="D74" s="47"/>
      <c r="E74" s="71" t="s">
        <v>192</v>
      </c>
      <c r="F74" s="71"/>
      <c r="G74" s="74"/>
      <c r="H74" s="74"/>
      <c r="I74" s="74"/>
      <c r="J74" s="74"/>
      <c r="K74" s="74"/>
      <c r="L74" s="74"/>
      <c r="M74" s="74"/>
      <c r="N74" s="74"/>
      <c r="O74" s="74"/>
      <c r="P74" s="69">
        <f t="shared" si="6"/>
        <v>0</v>
      </c>
      <c r="Q74" s="69">
        <f t="shared" si="8"/>
        <v>0</v>
      </c>
      <c r="R74" s="69">
        <f t="shared" si="9"/>
        <v>0</v>
      </c>
      <c r="S74" s="74"/>
      <c r="T74" s="74"/>
      <c r="U74" s="74"/>
      <c r="V74" s="74"/>
      <c r="W74" s="74"/>
      <c r="X74" s="74"/>
      <c r="Y74" s="69"/>
    </row>
    <row r="75" spans="1:25" ht="39" customHeight="1">
      <c r="A75" s="49">
        <v>2161</v>
      </c>
      <c r="B75" s="47" t="s">
        <v>189</v>
      </c>
      <c r="C75" s="47">
        <v>6</v>
      </c>
      <c r="D75" s="47">
        <v>1</v>
      </c>
      <c r="E75" s="71" t="s">
        <v>781</v>
      </c>
      <c r="F75" s="71"/>
      <c r="G75" s="74">
        <f>SUM(G76:G91)</f>
        <v>106572.05900000001</v>
      </c>
      <c r="H75" s="74">
        <f t="shared" ref="H75:R75" si="32">SUM(H76:H91)</f>
        <v>106572.05900000001</v>
      </c>
      <c r="I75" s="74">
        <f t="shared" si="32"/>
        <v>0</v>
      </c>
      <c r="J75" s="74">
        <f t="shared" si="32"/>
        <v>125000</v>
      </c>
      <c r="K75" s="74">
        <f t="shared" si="32"/>
        <v>125000</v>
      </c>
      <c r="L75" s="74">
        <f t="shared" si="32"/>
        <v>0</v>
      </c>
      <c r="M75" s="74">
        <f t="shared" si="32"/>
        <v>115000</v>
      </c>
      <c r="N75" s="74">
        <f t="shared" si="32"/>
        <v>115000</v>
      </c>
      <c r="O75" s="74">
        <f t="shared" si="32"/>
        <v>0</v>
      </c>
      <c r="P75" s="74">
        <f t="shared" si="32"/>
        <v>34000</v>
      </c>
      <c r="Q75" s="74">
        <f t="shared" si="32"/>
        <v>34000</v>
      </c>
      <c r="R75" s="74">
        <f t="shared" si="32"/>
        <v>0</v>
      </c>
      <c r="S75" s="74">
        <f t="shared" ref="S75:X75" si="33">SUM(S76:S91)</f>
        <v>120000</v>
      </c>
      <c r="T75" s="74">
        <f t="shared" si="33"/>
        <v>120000</v>
      </c>
      <c r="U75" s="74">
        <f t="shared" si="33"/>
        <v>0</v>
      </c>
      <c r="V75" s="74">
        <f t="shared" si="33"/>
        <v>125000</v>
      </c>
      <c r="W75" s="74">
        <f t="shared" si="33"/>
        <v>125000</v>
      </c>
      <c r="X75" s="74">
        <f t="shared" si="33"/>
        <v>0</v>
      </c>
      <c r="Y75" s="69"/>
    </row>
    <row r="76" spans="1:25" ht="24.95" customHeight="1">
      <c r="A76" s="49"/>
      <c r="B76" s="47"/>
      <c r="C76" s="47"/>
      <c r="D76" s="47"/>
      <c r="E76" s="63" t="s">
        <v>938</v>
      </c>
      <c r="F76" s="63" t="s">
        <v>260</v>
      </c>
      <c r="G76" s="74">
        <f t="shared" ref="G76:G93" si="34">SUM(H76:I76)</f>
        <v>0</v>
      </c>
      <c r="H76" s="74"/>
      <c r="I76" s="74"/>
      <c r="J76" s="74">
        <f t="shared" ref="J76:J93" si="35">SUM(K76:L76)</f>
        <v>0</v>
      </c>
      <c r="K76" s="74"/>
      <c r="L76" s="74"/>
      <c r="M76" s="74">
        <f t="shared" ref="M76:M93" si="36">SUM(N76:O76)</f>
        <v>0</v>
      </c>
      <c r="N76" s="74"/>
      <c r="O76" s="74"/>
      <c r="P76" s="69">
        <f t="shared" si="6"/>
        <v>0</v>
      </c>
      <c r="Q76" s="69">
        <f t="shared" si="8"/>
        <v>0</v>
      </c>
      <c r="R76" s="69">
        <f t="shared" si="9"/>
        <v>0</v>
      </c>
      <c r="S76" s="74">
        <f t="shared" ref="S76:S86" si="37">SUM(T76:U76)</f>
        <v>0</v>
      </c>
      <c r="T76" s="74"/>
      <c r="U76" s="74"/>
      <c r="V76" s="74">
        <f t="shared" ref="V76:V86" si="38">SUM(W76:X76)</f>
        <v>0</v>
      </c>
      <c r="W76" s="74"/>
      <c r="X76" s="74"/>
      <c r="Y76" s="69"/>
    </row>
    <row r="77" spans="1:25" ht="24.95" customHeight="1">
      <c r="A77" s="49"/>
      <c r="B77" s="47"/>
      <c r="C77" s="47"/>
      <c r="D77" s="47"/>
      <c r="E77" s="63" t="s">
        <v>776</v>
      </c>
      <c r="F77" s="63" t="s">
        <v>263</v>
      </c>
      <c r="G77" s="74">
        <f t="shared" si="34"/>
        <v>0</v>
      </c>
      <c r="H77" s="74"/>
      <c r="I77" s="74"/>
      <c r="J77" s="74">
        <f t="shared" si="35"/>
        <v>0</v>
      </c>
      <c r="K77" s="74"/>
      <c r="L77" s="74"/>
      <c r="M77" s="74">
        <f t="shared" si="36"/>
        <v>0</v>
      </c>
      <c r="N77" s="74"/>
      <c r="O77" s="74"/>
      <c r="P77" s="69">
        <f t="shared" si="6"/>
        <v>0</v>
      </c>
      <c r="Q77" s="69">
        <f t="shared" si="8"/>
        <v>0</v>
      </c>
      <c r="R77" s="69">
        <f t="shared" si="9"/>
        <v>0</v>
      </c>
      <c r="S77" s="74">
        <f t="shared" si="37"/>
        <v>0</v>
      </c>
      <c r="T77" s="74"/>
      <c r="U77" s="74"/>
      <c r="V77" s="74">
        <f t="shared" si="38"/>
        <v>0</v>
      </c>
      <c r="W77" s="74"/>
      <c r="X77" s="74"/>
      <c r="Y77" s="69"/>
    </row>
    <row r="78" spans="1:25" ht="24.95" customHeight="1">
      <c r="A78" s="49"/>
      <c r="B78" s="47"/>
      <c r="C78" s="47"/>
      <c r="D78" s="47"/>
      <c r="E78" s="63" t="s">
        <v>937</v>
      </c>
      <c r="F78" s="63" t="s">
        <v>264</v>
      </c>
      <c r="G78" s="74">
        <f t="shared" si="34"/>
        <v>7267.9989999999998</v>
      </c>
      <c r="H78" s="74">
        <v>7267.9989999999998</v>
      </c>
      <c r="I78" s="74"/>
      <c r="J78" s="74">
        <f t="shared" si="35"/>
        <v>6000</v>
      </c>
      <c r="K78" s="74">
        <v>6000</v>
      </c>
      <c r="L78" s="74"/>
      <c r="M78" s="74">
        <f t="shared" si="36"/>
        <v>6000</v>
      </c>
      <c r="N78" s="74">
        <v>6000</v>
      </c>
      <c r="O78" s="74"/>
      <c r="P78" s="69">
        <f t="shared" si="6"/>
        <v>0</v>
      </c>
      <c r="Q78" s="69">
        <f t="shared" si="8"/>
        <v>0</v>
      </c>
      <c r="R78" s="69">
        <f t="shared" si="9"/>
        <v>0</v>
      </c>
      <c r="S78" s="74">
        <f t="shared" si="37"/>
        <v>6000</v>
      </c>
      <c r="T78" s="74">
        <v>6000</v>
      </c>
      <c r="U78" s="74"/>
      <c r="V78" s="74">
        <f t="shared" si="38"/>
        <v>6000</v>
      </c>
      <c r="W78" s="74">
        <v>6000</v>
      </c>
      <c r="X78" s="74"/>
      <c r="Y78" s="69"/>
    </row>
    <row r="79" spans="1:25" ht="24.95" customHeight="1">
      <c r="A79" s="49"/>
      <c r="B79" s="47"/>
      <c r="C79" s="47"/>
      <c r="D79" s="47"/>
      <c r="E79" s="63" t="s">
        <v>936</v>
      </c>
      <c r="F79" s="63" t="s">
        <v>269</v>
      </c>
      <c r="G79" s="74">
        <f t="shared" si="34"/>
        <v>0</v>
      </c>
      <c r="H79" s="74"/>
      <c r="I79" s="74"/>
      <c r="J79" s="74">
        <f t="shared" si="35"/>
        <v>0</v>
      </c>
      <c r="K79" s="74"/>
      <c r="L79" s="74"/>
      <c r="M79" s="74">
        <f t="shared" si="36"/>
        <v>0</v>
      </c>
      <c r="N79" s="74"/>
      <c r="O79" s="74"/>
      <c r="P79" s="69">
        <f t="shared" si="6"/>
        <v>0</v>
      </c>
      <c r="Q79" s="69">
        <f t="shared" si="8"/>
        <v>0</v>
      </c>
      <c r="R79" s="69">
        <f t="shared" si="9"/>
        <v>0</v>
      </c>
      <c r="S79" s="74">
        <f t="shared" si="37"/>
        <v>0</v>
      </c>
      <c r="T79" s="74"/>
      <c r="U79" s="74"/>
      <c r="V79" s="74">
        <f t="shared" si="38"/>
        <v>0</v>
      </c>
      <c r="W79" s="74"/>
      <c r="X79" s="74"/>
      <c r="Y79" s="69"/>
    </row>
    <row r="80" spans="1:25" ht="24.95" customHeight="1">
      <c r="A80" s="49"/>
      <c r="B80" s="47"/>
      <c r="C80" s="47"/>
      <c r="D80" s="47"/>
      <c r="E80" s="63" t="s">
        <v>935</v>
      </c>
      <c r="F80" s="63" t="s">
        <v>270</v>
      </c>
      <c r="G80" s="74">
        <f t="shared" si="34"/>
        <v>0</v>
      </c>
      <c r="H80" s="74"/>
      <c r="I80" s="74"/>
      <c r="J80" s="74">
        <f t="shared" si="35"/>
        <v>0</v>
      </c>
      <c r="K80" s="74"/>
      <c r="L80" s="74"/>
      <c r="M80" s="74">
        <f t="shared" si="36"/>
        <v>0</v>
      </c>
      <c r="N80" s="74"/>
      <c r="O80" s="74"/>
      <c r="P80" s="69">
        <f t="shared" si="6"/>
        <v>0</v>
      </c>
      <c r="Q80" s="69">
        <f t="shared" si="8"/>
        <v>0</v>
      </c>
      <c r="R80" s="69">
        <f t="shared" si="9"/>
        <v>0</v>
      </c>
      <c r="S80" s="74">
        <f t="shared" si="37"/>
        <v>0</v>
      </c>
      <c r="T80" s="74"/>
      <c r="U80" s="74"/>
      <c r="V80" s="74">
        <f t="shared" si="38"/>
        <v>0</v>
      </c>
      <c r="W80" s="74"/>
      <c r="X80" s="74"/>
      <c r="Y80" s="69"/>
    </row>
    <row r="81" spans="1:25" ht="24.95" customHeight="1">
      <c r="A81" s="49"/>
      <c r="B81" s="47"/>
      <c r="C81" s="47"/>
      <c r="D81" s="47"/>
      <c r="E81" s="63" t="s">
        <v>1121</v>
      </c>
      <c r="F81" s="63" t="s">
        <v>593</v>
      </c>
      <c r="G81" s="74">
        <f t="shared" si="34"/>
        <v>44026.239999999998</v>
      </c>
      <c r="H81" s="74">
        <v>44026.239999999998</v>
      </c>
      <c r="I81" s="74"/>
      <c r="J81" s="74">
        <f t="shared" si="35"/>
        <v>56000</v>
      </c>
      <c r="K81" s="74">
        <v>56000</v>
      </c>
      <c r="L81" s="74"/>
      <c r="M81" s="74">
        <f t="shared" si="36"/>
        <v>90000</v>
      </c>
      <c r="N81" s="74">
        <v>90000</v>
      </c>
      <c r="O81" s="74"/>
      <c r="P81" s="69">
        <f t="shared" ref="P81:P145" si="39">M81-J81</f>
        <v>34000</v>
      </c>
      <c r="Q81" s="69">
        <f t="shared" si="8"/>
        <v>34000</v>
      </c>
      <c r="R81" s="69">
        <f t="shared" si="9"/>
        <v>0</v>
      </c>
      <c r="S81" s="74">
        <f t="shared" si="37"/>
        <v>95000</v>
      </c>
      <c r="T81" s="74">
        <f>15000+80000</f>
        <v>95000</v>
      </c>
      <c r="U81" s="74"/>
      <c r="V81" s="74">
        <f t="shared" si="38"/>
        <v>100000</v>
      </c>
      <c r="W81" s="74">
        <f>20000+80000</f>
        <v>100000</v>
      </c>
      <c r="X81" s="74"/>
      <c r="Y81" s="69"/>
    </row>
    <row r="82" spans="1:25" ht="39.75" customHeight="1">
      <c r="A82" s="49"/>
      <c r="B82" s="47"/>
      <c r="C82" s="47"/>
      <c r="D82" s="47"/>
      <c r="E82" s="64" t="s">
        <v>909</v>
      </c>
      <c r="F82" s="64">
        <v>4637</v>
      </c>
      <c r="G82" s="74">
        <f t="shared" si="34"/>
        <v>0</v>
      </c>
      <c r="H82" s="74"/>
      <c r="I82" s="74"/>
      <c r="J82" s="74">
        <f t="shared" si="35"/>
        <v>0</v>
      </c>
      <c r="K82" s="74"/>
      <c r="L82" s="74"/>
      <c r="M82" s="74">
        <f t="shared" si="36"/>
        <v>0</v>
      </c>
      <c r="N82" s="74"/>
      <c r="O82" s="74"/>
      <c r="P82" s="69">
        <f t="shared" si="39"/>
        <v>0</v>
      </c>
      <c r="Q82" s="69">
        <f t="shared" ref="Q82:Q146" si="40">N82-K82</f>
        <v>0</v>
      </c>
      <c r="R82" s="69">
        <f t="shared" ref="R82:R146" si="41">O82-L82</f>
        <v>0</v>
      </c>
      <c r="S82" s="74">
        <f t="shared" si="37"/>
        <v>0</v>
      </c>
      <c r="T82" s="74"/>
      <c r="U82" s="74"/>
      <c r="V82" s="74">
        <f t="shared" si="38"/>
        <v>0</v>
      </c>
      <c r="W82" s="74"/>
      <c r="X82" s="74"/>
      <c r="Y82" s="69"/>
    </row>
    <row r="83" spans="1:25" ht="24.95" customHeight="1">
      <c r="A83" s="49"/>
      <c r="B83" s="47"/>
      <c r="C83" s="47"/>
      <c r="D83" s="47"/>
      <c r="E83" s="64" t="s">
        <v>934</v>
      </c>
      <c r="F83" s="64">
        <v>4639</v>
      </c>
      <c r="G83" s="74">
        <f t="shared" si="34"/>
        <v>0</v>
      </c>
      <c r="H83" s="74"/>
      <c r="I83" s="74"/>
      <c r="J83" s="74">
        <f t="shared" si="35"/>
        <v>0</v>
      </c>
      <c r="K83" s="74"/>
      <c r="L83" s="74"/>
      <c r="M83" s="74">
        <f t="shared" si="36"/>
        <v>0</v>
      </c>
      <c r="N83" s="74"/>
      <c r="O83" s="74"/>
      <c r="P83" s="69">
        <f t="shared" si="39"/>
        <v>0</v>
      </c>
      <c r="Q83" s="69">
        <f t="shared" si="40"/>
        <v>0</v>
      </c>
      <c r="R83" s="69">
        <f t="shared" si="41"/>
        <v>0</v>
      </c>
      <c r="S83" s="74">
        <f t="shared" si="37"/>
        <v>0</v>
      </c>
      <c r="T83" s="74"/>
      <c r="U83" s="74"/>
      <c r="V83" s="74">
        <f t="shared" si="38"/>
        <v>0</v>
      </c>
      <c r="W83" s="74"/>
      <c r="X83" s="74"/>
      <c r="Y83" s="69"/>
    </row>
    <row r="84" spans="1:25" ht="24.95" customHeight="1">
      <c r="A84" s="49"/>
      <c r="B84" s="47"/>
      <c r="C84" s="47"/>
      <c r="D84" s="47"/>
      <c r="E84" s="64" t="s">
        <v>933</v>
      </c>
      <c r="F84" s="64">
        <v>4657</v>
      </c>
      <c r="G84" s="74">
        <f t="shared" si="34"/>
        <v>0</v>
      </c>
      <c r="H84" s="74"/>
      <c r="I84" s="74"/>
      <c r="J84" s="74">
        <f t="shared" si="35"/>
        <v>0</v>
      </c>
      <c r="K84" s="74"/>
      <c r="L84" s="74"/>
      <c r="M84" s="74">
        <f t="shared" si="36"/>
        <v>0</v>
      </c>
      <c r="N84" s="74"/>
      <c r="O84" s="74"/>
      <c r="P84" s="69">
        <f t="shared" si="39"/>
        <v>0</v>
      </c>
      <c r="Q84" s="69">
        <f t="shared" si="40"/>
        <v>0</v>
      </c>
      <c r="R84" s="69">
        <f t="shared" si="41"/>
        <v>0</v>
      </c>
      <c r="S84" s="74">
        <f t="shared" si="37"/>
        <v>0</v>
      </c>
      <c r="T84" s="74"/>
      <c r="U84" s="74"/>
      <c r="V84" s="74">
        <f t="shared" si="38"/>
        <v>0</v>
      </c>
      <c r="W84" s="74"/>
      <c r="X84" s="74"/>
      <c r="Y84" s="69"/>
    </row>
    <row r="85" spans="1:25" ht="37.5" customHeight="1">
      <c r="A85" s="49"/>
      <c r="B85" s="47"/>
      <c r="C85" s="47"/>
      <c r="D85" s="47"/>
      <c r="E85" s="63" t="s">
        <v>932</v>
      </c>
      <c r="F85" s="63" t="s">
        <v>283</v>
      </c>
      <c r="G85" s="74">
        <f t="shared" si="34"/>
        <v>0</v>
      </c>
      <c r="H85" s="74"/>
      <c r="I85" s="74"/>
      <c r="J85" s="74">
        <f t="shared" si="35"/>
        <v>0</v>
      </c>
      <c r="K85" s="74"/>
      <c r="L85" s="74"/>
      <c r="M85" s="74">
        <f t="shared" si="36"/>
        <v>0</v>
      </c>
      <c r="N85" s="74"/>
      <c r="O85" s="74"/>
      <c r="P85" s="69">
        <f t="shared" si="39"/>
        <v>0</v>
      </c>
      <c r="Q85" s="69">
        <f t="shared" si="40"/>
        <v>0</v>
      </c>
      <c r="R85" s="69">
        <f t="shared" si="41"/>
        <v>0</v>
      </c>
      <c r="S85" s="74">
        <f t="shared" si="37"/>
        <v>0</v>
      </c>
      <c r="T85" s="74"/>
      <c r="U85" s="74"/>
      <c r="V85" s="74">
        <f t="shared" si="38"/>
        <v>0</v>
      </c>
      <c r="W85" s="74"/>
      <c r="X85" s="74"/>
      <c r="Y85" s="69"/>
    </row>
    <row r="86" spans="1:25" ht="24.95" customHeight="1">
      <c r="A86" s="49"/>
      <c r="B86" s="47"/>
      <c r="C86" s="47"/>
      <c r="D86" s="47"/>
      <c r="E86" s="63" t="s">
        <v>931</v>
      </c>
      <c r="F86" s="63" t="s">
        <v>284</v>
      </c>
      <c r="G86" s="74">
        <f t="shared" si="34"/>
        <v>16277.82</v>
      </c>
      <c r="H86" s="74">
        <v>16277.82</v>
      </c>
      <c r="I86" s="74"/>
      <c r="J86" s="74">
        <f t="shared" si="35"/>
        <v>19000</v>
      </c>
      <c r="K86" s="74">
        <v>19000</v>
      </c>
      <c r="L86" s="74"/>
      <c r="M86" s="74">
        <f t="shared" si="36"/>
        <v>19000</v>
      </c>
      <c r="N86" s="74">
        <v>19000</v>
      </c>
      <c r="O86" s="74"/>
      <c r="P86" s="69">
        <f t="shared" si="39"/>
        <v>0</v>
      </c>
      <c r="Q86" s="69">
        <f t="shared" si="40"/>
        <v>0</v>
      </c>
      <c r="R86" s="69">
        <f t="shared" si="41"/>
        <v>0</v>
      </c>
      <c r="S86" s="74">
        <f t="shared" si="37"/>
        <v>19000</v>
      </c>
      <c r="T86" s="74">
        <v>19000</v>
      </c>
      <c r="U86" s="74"/>
      <c r="V86" s="74">
        <f t="shared" si="38"/>
        <v>19000</v>
      </c>
      <c r="W86" s="74">
        <v>19000</v>
      </c>
      <c r="X86" s="74"/>
      <c r="Y86" s="69"/>
    </row>
    <row r="87" spans="1:25" ht="24.95" customHeight="1">
      <c r="A87" s="49"/>
      <c r="B87" s="47"/>
      <c r="C87" s="47"/>
      <c r="D87" s="47"/>
      <c r="E87" s="63" t="s">
        <v>1176</v>
      </c>
      <c r="F87" s="63" t="s">
        <v>285</v>
      </c>
      <c r="G87" s="74">
        <f t="shared" si="34"/>
        <v>39000</v>
      </c>
      <c r="H87" s="74">
        <v>39000</v>
      </c>
      <c r="I87" s="74"/>
      <c r="J87" s="74">
        <f t="shared" si="35"/>
        <v>44000</v>
      </c>
      <c r="K87" s="74">
        <v>44000</v>
      </c>
      <c r="L87" s="74"/>
      <c r="M87" s="74"/>
      <c r="N87" s="74"/>
      <c r="O87" s="74"/>
      <c r="P87" s="69"/>
      <c r="Q87" s="69"/>
      <c r="R87" s="69"/>
      <c r="S87" s="74"/>
      <c r="T87" s="74"/>
      <c r="U87" s="74"/>
      <c r="V87" s="74"/>
      <c r="W87" s="74"/>
      <c r="X87" s="74"/>
      <c r="Y87" s="69"/>
    </row>
    <row r="88" spans="1:25" ht="24.95" customHeight="1">
      <c r="A88" s="49"/>
      <c r="B88" s="47"/>
      <c r="C88" s="47"/>
      <c r="D88" s="47"/>
      <c r="E88" s="78" t="s">
        <v>929</v>
      </c>
      <c r="F88" s="78" t="s">
        <v>930</v>
      </c>
      <c r="G88" s="74">
        <f t="shared" si="34"/>
        <v>0</v>
      </c>
      <c r="H88" s="74"/>
      <c r="I88" s="74">
        <f>SUM(I89+I90)</f>
        <v>0</v>
      </c>
      <c r="J88" s="74">
        <f t="shared" si="35"/>
        <v>0</v>
      </c>
      <c r="K88" s="74"/>
      <c r="L88" s="74">
        <f>SUM(L89+L90)</f>
        <v>0</v>
      </c>
      <c r="M88" s="74">
        <f t="shared" si="36"/>
        <v>0</v>
      </c>
      <c r="N88" s="74"/>
      <c r="O88" s="74"/>
      <c r="P88" s="69">
        <f t="shared" si="39"/>
        <v>0</v>
      </c>
      <c r="Q88" s="69">
        <f t="shared" si="40"/>
        <v>0</v>
      </c>
      <c r="R88" s="69">
        <f t="shared" si="41"/>
        <v>0</v>
      </c>
      <c r="S88" s="74">
        <f t="shared" ref="S88:S93" si="42">SUM(T88:U88)</f>
        <v>0</v>
      </c>
      <c r="T88" s="74"/>
      <c r="U88" s="74"/>
      <c r="V88" s="74">
        <f t="shared" ref="V88:V93" si="43">SUM(W88:X88)</f>
        <v>0</v>
      </c>
      <c r="W88" s="74"/>
      <c r="X88" s="74"/>
      <c r="Y88" s="69"/>
    </row>
    <row r="89" spans="1:25" ht="24.95" customHeight="1">
      <c r="A89" s="49"/>
      <c r="B89" s="47"/>
      <c r="C89" s="47"/>
      <c r="D89" s="47"/>
      <c r="E89" s="63" t="s">
        <v>928</v>
      </c>
      <c r="F89" s="63" t="s">
        <v>287</v>
      </c>
      <c r="G89" s="74">
        <f t="shared" si="34"/>
        <v>0</v>
      </c>
      <c r="H89" s="74"/>
      <c r="I89" s="74"/>
      <c r="J89" s="74">
        <f t="shared" si="35"/>
        <v>0</v>
      </c>
      <c r="K89" s="74"/>
      <c r="L89" s="74"/>
      <c r="M89" s="74">
        <f t="shared" si="36"/>
        <v>0</v>
      </c>
      <c r="N89" s="74"/>
      <c r="O89" s="74"/>
      <c r="P89" s="69">
        <f t="shared" si="39"/>
        <v>0</v>
      </c>
      <c r="Q89" s="69">
        <f t="shared" si="40"/>
        <v>0</v>
      </c>
      <c r="R89" s="69">
        <f t="shared" si="41"/>
        <v>0</v>
      </c>
      <c r="S89" s="74">
        <f t="shared" si="42"/>
        <v>0</v>
      </c>
      <c r="T89" s="74"/>
      <c r="U89" s="74"/>
      <c r="V89" s="74">
        <f t="shared" si="43"/>
        <v>0</v>
      </c>
      <c r="W89" s="74"/>
      <c r="X89" s="74"/>
      <c r="Y89" s="69"/>
    </row>
    <row r="90" spans="1:25" ht="33.75" customHeight="1">
      <c r="A90" s="49"/>
      <c r="B90" s="47"/>
      <c r="C90" s="47"/>
      <c r="D90" s="47"/>
      <c r="E90" s="63" t="s">
        <v>927</v>
      </c>
      <c r="F90" s="63" t="s">
        <v>287</v>
      </c>
      <c r="G90" s="74">
        <f t="shared" si="34"/>
        <v>0</v>
      </c>
      <c r="H90" s="74"/>
      <c r="I90" s="74"/>
      <c r="J90" s="74">
        <f t="shared" si="35"/>
        <v>0</v>
      </c>
      <c r="K90" s="74"/>
      <c r="L90" s="74"/>
      <c r="M90" s="74">
        <f t="shared" si="36"/>
        <v>0</v>
      </c>
      <c r="N90" s="74"/>
      <c r="O90" s="74"/>
      <c r="P90" s="69">
        <f t="shared" si="39"/>
        <v>0</v>
      </c>
      <c r="Q90" s="69">
        <f t="shared" si="40"/>
        <v>0</v>
      </c>
      <c r="R90" s="69">
        <f t="shared" si="41"/>
        <v>0</v>
      </c>
      <c r="S90" s="74">
        <f t="shared" si="42"/>
        <v>0</v>
      </c>
      <c r="T90" s="74"/>
      <c r="U90" s="74"/>
      <c r="V90" s="74">
        <f t="shared" si="43"/>
        <v>0</v>
      </c>
      <c r="W90" s="74"/>
      <c r="X90" s="74"/>
      <c r="Y90" s="69"/>
    </row>
    <row r="91" spans="1:25" ht="27.75" customHeight="1">
      <c r="A91" s="49"/>
      <c r="B91" s="47"/>
      <c r="C91" s="47"/>
      <c r="D91" s="47"/>
      <c r="E91" s="63" t="s">
        <v>926</v>
      </c>
      <c r="F91" s="63" t="s">
        <v>925</v>
      </c>
      <c r="G91" s="74">
        <f t="shared" si="34"/>
        <v>0</v>
      </c>
      <c r="H91" s="74"/>
      <c r="I91" s="74">
        <f>SUM(I92)</f>
        <v>0</v>
      </c>
      <c r="J91" s="74">
        <f t="shared" si="35"/>
        <v>0</v>
      </c>
      <c r="K91" s="74"/>
      <c r="L91" s="74">
        <f>SUM(L92)</f>
        <v>0</v>
      </c>
      <c r="M91" s="74">
        <f t="shared" si="36"/>
        <v>0</v>
      </c>
      <c r="N91" s="74"/>
      <c r="O91" s="74"/>
      <c r="P91" s="69">
        <f t="shared" si="39"/>
        <v>0</v>
      </c>
      <c r="Q91" s="69">
        <f t="shared" si="40"/>
        <v>0</v>
      </c>
      <c r="R91" s="69">
        <f t="shared" si="41"/>
        <v>0</v>
      </c>
      <c r="S91" s="74">
        <f t="shared" si="42"/>
        <v>0</v>
      </c>
      <c r="T91" s="74"/>
      <c r="U91" s="74"/>
      <c r="V91" s="74">
        <f t="shared" si="43"/>
        <v>0</v>
      </c>
      <c r="W91" s="74"/>
      <c r="X91" s="74"/>
      <c r="Y91" s="69"/>
    </row>
    <row r="92" spans="1:25" ht="48" customHeight="1">
      <c r="A92" s="49"/>
      <c r="B92" s="47"/>
      <c r="C92" s="47"/>
      <c r="D92" s="47"/>
      <c r="E92" s="198" t="s">
        <v>782</v>
      </c>
      <c r="F92" s="79"/>
      <c r="G92" s="74">
        <f t="shared" si="34"/>
        <v>0</v>
      </c>
      <c r="H92" s="74"/>
      <c r="I92" s="74"/>
      <c r="J92" s="74">
        <f t="shared" si="35"/>
        <v>0</v>
      </c>
      <c r="K92" s="74"/>
      <c r="L92" s="74"/>
      <c r="M92" s="74">
        <f t="shared" si="36"/>
        <v>0</v>
      </c>
      <c r="N92" s="74"/>
      <c r="O92" s="74"/>
      <c r="P92" s="69">
        <f t="shared" si="39"/>
        <v>0</v>
      </c>
      <c r="Q92" s="69">
        <f t="shared" si="40"/>
        <v>0</v>
      </c>
      <c r="R92" s="69">
        <f t="shared" si="41"/>
        <v>0</v>
      </c>
      <c r="S92" s="74">
        <f t="shared" si="42"/>
        <v>0</v>
      </c>
      <c r="T92" s="74"/>
      <c r="U92" s="74"/>
      <c r="V92" s="74">
        <f t="shared" si="43"/>
        <v>0</v>
      </c>
      <c r="W92" s="74"/>
      <c r="X92" s="74"/>
      <c r="Y92" s="69"/>
    </row>
    <row r="93" spans="1:25" ht="26.25" customHeight="1">
      <c r="A93" s="49"/>
      <c r="B93" s="47"/>
      <c r="C93" s="47"/>
      <c r="D93" s="47"/>
      <c r="E93" s="63" t="s">
        <v>924</v>
      </c>
      <c r="F93" s="63" t="s">
        <v>293</v>
      </c>
      <c r="G93" s="74">
        <f t="shared" si="34"/>
        <v>0</v>
      </c>
      <c r="H93" s="74"/>
      <c r="I93" s="74"/>
      <c r="J93" s="74">
        <f t="shared" si="35"/>
        <v>0</v>
      </c>
      <c r="K93" s="74"/>
      <c r="L93" s="74"/>
      <c r="M93" s="74">
        <f t="shared" si="36"/>
        <v>0</v>
      </c>
      <c r="N93" s="74"/>
      <c r="O93" s="74"/>
      <c r="P93" s="69">
        <f t="shared" si="39"/>
        <v>0</v>
      </c>
      <c r="Q93" s="69">
        <f t="shared" si="40"/>
        <v>0</v>
      </c>
      <c r="R93" s="69">
        <f t="shared" si="41"/>
        <v>0</v>
      </c>
      <c r="S93" s="74">
        <f t="shared" si="42"/>
        <v>0</v>
      </c>
      <c r="T93" s="74"/>
      <c r="U93" s="74"/>
      <c r="V93" s="74">
        <f t="shared" si="43"/>
        <v>0</v>
      </c>
      <c r="W93" s="74"/>
      <c r="X93" s="74"/>
      <c r="Y93" s="69"/>
    </row>
    <row r="94" spans="1:25">
      <c r="A94" s="51">
        <v>2170</v>
      </c>
      <c r="B94" s="50" t="s">
        <v>189</v>
      </c>
      <c r="C94" s="50">
        <v>7</v>
      </c>
      <c r="D94" s="50">
        <v>0</v>
      </c>
      <c r="E94" s="67" t="s">
        <v>783</v>
      </c>
      <c r="F94" s="67"/>
      <c r="G94" s="158">
        <f>SUM(G96)</f>
        <v>0</v>
      </c>
      <c r="H94" s="158">
        <f t="shared" ref="H94:O94" si="44">SUM(H96)</f>
        <v>0</v>
      </c>
      <c r="I94" s="158">
        <f t="shared" si="44"/>
        <v>0</v>
      </c>
      <c r="J94" s="158">
        <f t="shared" si="44"/>
        <v>0</v>
      </c>
      <c r="K94" s="158">
        <f t="shared" si="44"/>
        <v>0</v>
      </c>
      <c r="L94" s="158">
        <f t="shared" si="44"/>
        <v>0</v>
      </c>
      <c r="M94" s="158">
        <f>SUM(M96)</f>
        <v>0</v>
      </c>
      <c r="N94" s="158">
        <f t="shared" si="44"/>
        <v>0</v>
      </c>
      <c r="O94" s="158">
        <f t="shared" si="44"/>
        <v>0</v>
      </c>
      <c r="P94" s="195">
        <f t="shared" si="39"/>
        <v>0</v>
      </c>
      <c r="Q94" s="195">
        <f t="shared" si="40"/>
        <v>0</v>
      </c>
      <c r="R94" s="195">
        <f t="shared" si="41"/>
        <v>0</v>
      </c>
      <c r="S94" s="158">
        <f t="shared" ref="S94:X94" si="45">SUM(S96)</f>
        <v>0</v>
      </c>
      <c r="T94" s="158">
        <f t="shared" si="45"/>
        <v>0</v>
      </c>
      <c r="U94" s="158">
        <f t="shared" si="45"/>
        <v>0</v>
      </c>
      <c r="V94" s="158">
        <f t="shared" si="45"/>
        <v>0</v>
      </c>
      <c r="W94" s="158">
        <f t="shared" si="45"/>
        <v>0</v>
      </c>
      <c r="X94" s="158">
        <f t="shared" si="45"/>
        <v>0</v>
      </c>
      <c r="Y94" s="69"/>
    </row>
    <row r="95" spans="1:25" s="48" customFormat="1" ht="14.25" customHeight="1">
      <c r="A95" s="49"/>
      <c r="B95" s="47"/>
      <c r="C95" s="47"/>
      <c r="D95" s="47"/>
      <c r="E95" s="71" t="s">
        <v>192</v>
      </c>
      <c r="F95" s="71"/>
      <c r="G95" s="74"/>
      <c r="H95" s="74"/>
      <c r="I95" s="74"/>
      <c r="J95" s="74"/>
      <c r="K95" s="74"/>
      <c r="L95" s="74"/>
      <c r="M95" s="74"/>
      <c r="N95" s="74"/>
      <c r="O95" s="74"/>
      <c r="P95" s="69">
        <f t="shared" si="39"/>
        <v>0</v>
      </c>
      <c r="Q95" s="69">
        <f t="shared" si="40"/>
        <v>0</v>
      </c>
      <c r="R95" s="69">
        <f t="shared" si="41"/>
        <v>0</v>
      </c>
      <c r="S95" s="74"/>
      <c r="T95" s="74"/>
      <c r="U95" s="74"/>
      <c r="V95" s="74"/>
      <c r="W95" s="74"/>
      <c r="X95" s="74"/>
      <c r="Y95" s="69"/>
    </row>
    <row r="96" spans="1:25">
      <c r="A96" s="49">
        <v>2171</v>
      </c>
      <c r="B96" s="47" t="s">
        <v>189</v>
      </c>
      <c r="C96" s="47">
        <v>7</v>
      </c>
      <c r="D96" s="47">
        <v>1</v>
      </c>
      <c r="E96" s="71" t="s">
        <v>783</v>
      </c>
      <c r="F96" s="71"/>
      <c r="G96" s="74">
        <f>SUM(H96:I96)</f>
        <v>0</v>
      </c>
      <c r="H96" s="74"/>
      <c r="I96" s="74"/>
      <c r="J96" s="74">
        <f>SUM(K96:L96)</f>
        <v>0</v>
      </c>
      <c r="K96" s="74"/>
      <c r="L96" s="74"/>
      <c r="M96" s="74">
        <f>SUM(N96:O96)</f>
        <v>0</v>
      </c>
      <c r="N96" s="74"/>
      <c r="O96" s="74"/>
      <c r="P96" s="195">
        <f t="shared" si="39"/>
        <v>0</v>
      </c>
      <c r="Q96" s="195">
        <f t="shared" si="40"/>
        <v>0</v>
      </c>
      <c r="R96" s="195">
        <f t="shared" si="41"/>
        <v>0</v>
      </c>
      <c r="S96" s="74">
        <f>SUM(T96:U96)</f>
        <v>0</v>
      </c>
      <c r="T96" s="74"/>
      <c r="U96" s="74"/>
      <c r="V96" s="74">
        <f>SUM(W96:X96)</f>
        <v>0</v>
      </c>
      <c r="W96" s="74"/>
      <c r="X96" s="74"/>
      <c r="Y96" s="69"/>
    </row>
    <row r="97" spans="1:25" ht="38.25" customHeight="1">
      <c r="A97" s="51">
        <v>2180</v>
      </c>
      <c r="B97" s="50" t="s">
        <v>189</v>
      </c>
      <c r="C97" s="50">
        <v>8</v>
      </c>
      <c r="D97" s="50">
        <v>0</v>
      </c>
      <c r="E97" s="67" t="s">
        <v>784</v>
      </c>
      <c r="F97" s="67"/>
      <c r="G97" s="158">
        <f>SUM(G99)</f>
        <v>0</v>
      </c>
      <c r="H97" s="158">
        <f t="shared" ref="H97:O97" si="46">SUM(H99)</f>
        <v>0</v>
      </c>
      <c r="I97" s="158">
        <f t="shared" si="46"/>
        <v>0</v>
      </c>
      <c r="J97" s="158">
        <f t="shared" si="46"/>
        <v>0</v>
      </c>
      <c r="K97" s="158">
        <f t="shared" si="46"/>
        <v>0</v>
      </c>
      <c r="L97" s="158">
        <f t="shared" si="46"/>
        <v>0</v>
      </c>
      <c r="M97" s="158">
        <f>SUM(M99)</f>
        <v>0</v>
      </c>
      <c r="N97" s="158">
        <f t="shared" si="46"/>
        <v>0</v>
      </c>
      <c r="O97" s="158">
        <f t="shared" si="46"/>
        <v>0</v>
      </c>
      <c r="P97" s="69">
        <f t="shared" si="39"/>
        <v>0</v>
      </c>
      <c r="Q97" s="69">
        <f t="shared" si="40"/>
        <v>0</v>
      </c>
      <c r="R97" s="69">
        <f t="shared" si="41"/>
        <v>0</v>
      </c>
      <c r="S97" s="158">
        <f t="shared" ref="S97:X97" si="47">SUM(S99)</f>
        <v>0</v>
      </c>
      <c r="T97" s="158">
        <f t="shared" si="47"/>
        <v>0</v>
      </c>
      <c r="U97" s="158">
        <f t="shared" si="47"/>
        <v>0</v>
      </c>
      <c r="V97" s="158">
        <f t="shared" si="47"/>
        <v>0</v>
      </c>
      <c r="W97" s="158">
        <f t="shared" si="47"/>
        <v>0</v>
      </c>
      <c r="X97" s="158">
        <f t="shared" si="47"/>
        <v>0</v>
      </c>
      <c r="Y97" s="69"/>
    </row>
    <row r="98" spans="1:25" s="48" customFormat="1" ht="18.75" customHeight="1">
      <c r="A98" s="49"/>
      <c r="B98" s="47"/>
      <c r="C98" s="47"/>
      <c r="D98" s="47"/>
      <c r="E98" s="71" t="s">
        <v>192</v>
      </c>
      <c r="F98" s="71"/>
      <c r="G98" s="74"/>
      <c r="H98" s="74"/>
      <c r="I98" s="74"/>
      <c r="J98" s="74"/>
      <c r="K98" s="74"/>
      <c r="L98" s="74"/>
      <c r="M98" s="74"/>
      <c r="N98" s="74"/>
      <c r="O98" s="74"/>
      <c r="P98" s="69">
        <f t="shared" si="39"/>
        <v>0</v>
      </c>
      <c r="Q98" s="69">
        <f t="shared" si="40"/>
        <v>0</v>
      </c>
      <c r="R98" s="69">
        <f t="shared" si="41"/>
        <v>0</v>
      </c>
      <c r="S98" s="74"/>
      <c r="T98" s="74"/>
      <c r="U98" s="74"/>
      <c r="V98" s="74"/>
      <c r="W98" s="74"/>
      <c r="X98" s="74"/>
      <c r="Y98" s="69"/>
    </row>
    <row r="99" spans="1:25" ht="34.5" customHeight="1">
      <c r="A99" s="49">
        <v>2181</v>
      </c>
      <c r="B99" s="47" t="s">
        <v>189</v>
      </c>
      <c r="C99" s="47">
        <v>8</v>
      </c>
      <c r="D99" s="47">
        <v>1</v>
      </c>
      <c r="E99" s="71" t="s">
        <v>784</v>
      </c>
      <c r="F99" s="71"/>
      <c r="G99" s="74">
        <f>SUM(G101:G102)</f>
        <v>0</v>
      </c>
      <c r="H99" s="74">
        <f t="shared" ref="H99:O99" si="48">SUM(H101:H102)</f>
        <v>0</v>
      </c>
      <c r="I99" s="74">
        <f t="shared" si="48"/>
        <v>0</v>
      </c>
      <c r="J99" s="74">
        <f t="shared" si="48"/>
        <v>0</v>
      </c>
      <c r="K99" s="74">
        <f t="shared" si="48"/>
        <v>0</v>
      </c>
      <c r="L99" s="74">
        <f t="shared" si="48"/>
        <v>0</v>
      </c>
      <c r="M99" s="74">
        <f>SUM(M101:M102)</f>
        <v>0</v>
      </c>
      <c r="N99" s="74">
        <f t="shared" si="48"/>
        <v>0</v>
      </c>
      <c r="O99" s="74">
        <f t="shared" si="48"/>
        <v>0</v>
      </c>
      <c r="P99" s="69">
        <f t="shared" si="39"/>
        <v>0</v>
      </c>
      <c r="Q99" s="69">
        <f t="shared" si="40"/>
        <v>0</v>
      </c>
      <c r="R99" s="69">
        <f t="shared" si="41"/>
        <v>0</v>
      </c>
      <c r="S99" s="74">
        <f t="shared" ref="S99:X99" si="49">SUM(S101:S102)</f>
        <v>0</v>
      </c>
      <c r="T99" s="74">
        <f t="shared" si="49"/>
        <v>0</v>
      </c>
      <c r="U99" s="74">
        <f t="shared" si="49"/>
        <v>0</v>
      </c>
      <c r="V99" s="74">
        <f t="shared" si="49"/>
        <v>0</v>
      </c>
      <c r="W99" s="74">
        <f t="shared" si="49"/>
        <v>0</v>
      </c>
      <c r="X99" s="74">
        <f t="shared" si="49"/>
        <v>0</v>
      </c>
      <c r="Y99" s="69"/>
    </row>
    <row r="100" spans="1:25">
      <c r="A100" s="49"/>
      <c r="B100" s="47"/>
      <c r="C100" s="47"/>
      <c r="D100" s="47"/>
      <c r="E100" s="71" t="s">
        <v>192</v>
      </c>
      <c r="F100" s="71"/>
      <c r="G100" s="74"/>
      <c r="H100" s="74"/>
      <c r="I100" s="74"/>
      <c r="J100" s="74"/>
      <c r="K100" s="74"/>
      <c r="L100" s="74"/>
      <c r="M100" s="74"/>
      <c r="N100" s="74"/>
      <c r="O100" s="74"/>
      <c r="P100" s="69">
        <f t="shared" si="39"/>
        <v>0</v>
      </c>
      <c r="Q100" s="69">
        <f t="shared" si="40"/>
        <v>0</v>
      </c>
      <c r="R100" s="69">
        <f t="shared" si="41"/>
        <v>0</v>
      </c>
      <c r="S100" s="74"/>
      <c r="T100" s="74"/>
      <c r="U100" s="74"/>
      <c r="V100" s="74"/>
      <c r="W100" s="74"/>
      <c r="X100" s="74"/>
      <c r="Y100" s="69"/>
    </row>
    <row r="101" spans="1:25">
      <c r="A101" s="49">
        <v>2182</v>
      </c>
      <c r="B101" s="47" t="s">
        <v>189</v>
      </c>
      <c r="C101" s="47">
        <v>8</v>
      </c>
      <c r="D101" s="47">
        <v>1</v>
      </c>
      <c r="E101" s="71" t="s">
        <v>785</v>
      </c>
      <c r="F101" s="71"/>
      <c r="G101" s="74">
        <f>SUM(H101:I101)</f>
        <v>0</v>
      </c>
      <c r="H101" s="74"/>
      <c r="I101" s="74"/>
      <c r="J101" s="74">
        <f>SUM(K101:L101)</f>
        <v>0</v>
      </c>
      <c r="K101" s="74"/>
      <c r="L101" s="74"/>
      <c r="M101" s="74">
        <f>SUM(N101:O101)</f>
        <v>0</v>
      </c>
      <c r="N101" s="74"/>
      <c r="O101" s="74"/>
      <c r="P101" s="69">
        <f t="shared" si="39"/>
        <v>0</v>
      </c>
      <c r="Q101" s="69">
        <f t="shared" si="40"/>
        <v>0</v>
      </c>
      <c r="R101" s="69">
        <f t="shared" si="41"/>
        <v>0</v>
      </c>
      <c r="S101" s="74">
        <f>SUM(T101:U101)</f>
        <v>0</v>
      </c>
      <c r="T101" s="74"/>
      <c r="U101" s="74"/>
      <c r="V101" s="74">
        <f>SUM(W101:X101)</f>
        <v>0</v>
      </c>
      <c r="W101" s="74"/>
      <c r="X101" s="74"/>
      <c r="Y101" s="69"/>
    </row>
    <row r="102" spans="1:25">
      <c r="A102" s="49">
        <v>2183</v>
      </c>
      <c r="B102" s="47" t="s">
        <v>189</v>
      </c>
      <c r="C102" s="47">
        <v>8</v>
      </c>
      <c r="D102" s="47">
        <v>1</v>
      </c>
      <c r="E102" s="71" t="s">
        <v>786</v>
      </c>
      <c r="F102" s="71"/>
      <c r="G102" s="74">
        <f>SUM(H102:I102)</f>
        <v>0</v>
      </c>
      <c r="H102" s="74">
        <f>H103</f>
        <v>0</v>
      </c>
      <c r="I102" s="74">
        <f>I103</f>
        <v>0</v>
      </c>
      <c r="J102" s="74">
        <f>SUM(K102:L102)</f>
        <v>0</v>
      </c>
      <c r="K102" s="74">
        <f>K103</f>
        <v>0</v>
      </c>
      <c r="L102" s="74">
        <f>L103</f>
        <v>0</v>
      </c>
      <c r="M102" s="74">
        <f>SUM(N102:O102)</f>
        <v>0</v>
      </c>
      <c r="N102" s="74">
        <f>N103</f>
        <v>0</v>
      </c>
      <c r="O102" s="74">
        <f>O103</f>
        <v>0</v>
      </c>
      <c r="P102" s="69">
        <f t="shared" si="39"/>
        <v>0</v>
      </c>
      <c r="Q102" s="69">
        <f t="shared" si="40"/>
        <v>0</v>
      </c>
      <c r="R102" s="69">
        <f t="shared" si="41"/>
        <v>0</v>
      </c>
      <c r="S102" s="74">
        <f>SUM(T102:U102)</f>
        <v>0</v>
      </c>
      <c r="T102" s="74">
        <f>T103</f>
        <v>0</v>
      </c>
      <c r="U102" s="74">
        <f>U103</f>
        <v>0</v>
      </c>
      <c r="V102" s="74">
        <f>SUM(W102:X102)</f>
        <v>0</v>
      </c>
      <c r="W102" s="74">
        <f>W103</f>
        <v>0</v>
      </c>
      <c r="X102" s="74">
        <f>X103</f>
        <v>0</v>
      </c>
      <c r="Y102" s="69"/>
    </row>
    <row r="103" spans="1:25" ht="21">
      <c r="A103" s="49">
        <v>2184</v>
      </c>
      <c r="B103" s="47" t="s">
        <v>189</v>
      </c>
      <c r="C103" s="47">
        <v>8</v>
      </c>
      <c r="D103" s="47">
        <v>1</v>
      </c>
      <c r="E103" s="71" t="s">
        <v>787</v>
      </c>
      <c r="F103" s="71"/>
      <c r="G103" s="74">
        <f>SUM(H103:I103)</f>
        <v>0</v>
      </c>
      <c r="H103" s="74"/>
      <c r="I103" s="74"/>
      <c r="J103" s="74">
        <f>SUM(K103:L103)</f>
        <v>0</v>
      </c>
      <c r="K103" s="74"/>
      <c r="L103" s="74"/>
      <c r="M103" s="74">
        <f>SUM(N103:O103)</f>
        <v>0</v>
      </c>
      <c r="N103" s="74"/>
      <c r="O103" s="74"/>
      <c r="P103" s="69">
        <f t="shared" si="39"/>
        <v>0</v>
      </c>
      <c r="Q103" s="69">
        <f t="shared" si="40"/>
        <v>0</v>
      </c>
      <c r="R103" s="69">
        <f t="shared" si="41"/>
        <v>0</v>
      </c>
      <c r="S103" s="74">
        <f>SUM(T103:U103)</f>
        <v>0</v>
      </c>
      <c r="T103" s="74"/>
      <c r="U103" s="74"/>
      <c r="V103" s="74">
        <f>SUM(W103:X103)</f>
        <v>0</v>
      </c>
      <c r="W103" s="74"/>
      <c r="X103" s="74"/>
      <c r="Y103" s="69"/>
    </row>
    <row r="104" spans="1:25">
      <c r="A104" s="49">
        <v>2185</v>
      </c>
      <c r="B104" s="47" t="s">
        <v>189</v>
      </c>
      <c r="C104" s="47">
        <v>8</v>
      </c>
      <c r="D104" s="47">
        <v>1</v>
      </c>
      <c r="E104" s="71"/>
      <c r="F104" s="71"/>
      <c r="G104" s="74"/>
      <c r="H104" s="74"/>
      <c r="I104" s="74"/>
      <c r="J104" s="74"/>
      <c r="K104" s="74"/>
      <c r="L104" s="74"/>
      <c r="M104" s="74"/>
      <c r="N104" s="74"/>
      <c r="O104" s="74"/>
      <c r="P104" s="69">
        <f t="shared" si="39"/>
        <v>0</v>
      </c>
      <c r="Q104" s="69">
        <f t="shared" si="40"/>
        <v>0</v>
      </c>
      <c r="R104" s="69">
        <f t="shared" si="41"/>
        <v>0</v>
      </c>
      <c r="S104" s="74"/>
      <c r="T104" s="74"/>
      <c r="U104" s="74"/>
      <c r="V104" s="74"/>
      <c r="W104" s="74"/>
      <c r="X104" s="74"/>
      <c r="Y104" s="69"/>
    </row>
    <row r="105" spans="1:25" s="197" customFormat="1" ht="40.5" customHeight="1">
      <c r="A105" s="51">
        <v>2200</v>
      </c>
      <c r="B105" s="50" t="s">
        <v>198</v>
      </c>
      <c r="C105" s="50">
        <v>0</v>
      </c>
      <c r="D105" s="50">
        <v>0</v>
      </c>
      <c r="E105" s="67" t="s">
        <v>963</v>
      </c>
      <c r="F105" s="67"/>
      <c r="G105" s="158">
        <f>SUM(G107,G110,G113,G116,G119)</f>
        <v>800</v>
      </c>
      <c r="H105" s="158">
        <f t="shared" ref="H105:O105" si="50">SUM(H107,H110,H113,H116,H119)</f>
        <v>800</v>
      </c>
      <c r="I105" s="158">
        <f t="shared" si="50"/>
        <v>0</v>
      </c>
      <c r="J105" s="158">
        <f t="shared" si="50"/>
        <v>2400</v>
      </c>
      <c r="K105" s="158">
        <f t="shared" si="50"/>
        <v>2400</v>
      </c>
      <c r="L105" s="158">
        <f t="shared" si="50"/>
        <v>0</v>
      </c>
      <c r="M105" s="158">
        <f>SUM(M107,M110,M113,M116,M119)</f>
        <v>2400</v>
      </c>
      <c r="N105" s="158">
        <f t="shared" si="50"/>
        <v>2400</v>
      </c>
      <c r="O105" s="158">
        <f t="shared" si="50"/>
        <v>0</v>
      </c>
      <c r="P105" s="195">
        <f t="shared" si="39"/>
        <v>0</v>
      </c>
      <c r="Q105" s="195">
        <f t="shared" si="40"/>
        <v>0</v>
      </c>
      <c r="R105" s="195">
        <f t="shared" si="41"/>
        <v>0</v>
      </c>
      <c r="S105" s="158">
        <f t="shared" ref="S105:X105" si="51">SUM(S107,S110,S113,S116,S119)</f>
        <v>2400</v>
      </c>
      <c r="T105" s="158">
        <f t="shared" si="51"/>
        <v>2400</v>
      </c>
      <c r="U105" s="158">
        <f t="shared" si="51"/>
        <v>0</v>
      </c>
      <c r="V105" s="158">
        <f t="shared" si="51"/>
        <v>2400</v>
      </c>
      <c r="W105" s="158">
        <f t="shared" si="51"/>
        <v>2400</v>
      </c>
      <c r="X105" s="158">
        <f t="shared" si="51"/>
        <v>0</v>
      </c>
      <c r="Y105" s="69"/>
    </row>
    <row r="106" spans="1:25" ht="11.25" customHeight="1">
      <c r="A106" s="49"/>
      <c r="B106" s="47"/>
      <c r="C106" s="47"/>
      <c r="D106" s="47"/>
      <c r="E106" s="71" t="s">
        <v>5</v>
      </c>
      <c r="F106" s="71"/>
      <c r="G106" s="74"/>
      <c r="H106" s="74"/>
      <c r="I106" s="74"/>
      <c r="J106" s="74"/>
      <c r="K106" s="74"/>
      <c r="L106" s="74"/>
      <c r="M106" s="74"/>
      <c r="N106" s="74"/>
      <c r="O106" s="74"/>
      <c r="P106" s="69">
        <f t="shared" si="39"/>
        <v>0</v>
      </c>
      <c r="Q106" s="69">
        <f t="shared" si="40"/>
        <v>0</v>
      </c>
      <c r="R106" s="69">
        <f t="shared" si="41"/>
        <v>0</v>
      </c>
      <c r="S106" s="74"/>
      <c r="T106" s="74"/>
      <c r="U106" s="74"/>
      <c r="V106" s="74"/>
      <c r="W106" s="74"/>
      <c r="X106" s="74"/>
      <c r="Y106" s="69"/>
    </row>
    <row r="107" spans="1:25" ht="21" customHeight="1">
      <c r="A107" s="51">
        <v>2210</v>
      </c>
      <c r="B107" s="50" t="s">
        <v>198</v>
      </c>
      <c r="C107" s="50">
        <v>1</v>
      </c>
      <c r="D107" s="50">
        <v>0</v>
      </c>
      <c r="E107" s="67" t="s">
        <v>788</v>
      </c>
      <c r="F107" s="67"/>
      <c r="G107" s="158">
        <f>SUM(G109)</f>
        <v>0</v>
      </c>
      <c r="H107" s="158">
        <f t="shared" ref="H107:O107" si="52">SUM(H109)</f>
        <v>0</v>
      </c>
      <c r="I107" s="158">
        <f t="shared" si="52"/>
        <v>0</v>
      </c>
      <c r="J107" s="158">
        <f t="shared" si="52"/>
        <v>0</v>
      </c>
      <c r="K107" s="158">
        <f t="shared" si="52"/>
        <v>0</v>
      </c>
      <c r="L107" s="158">
        <f t="shared" si="52"/>
        <v>0</v>
      </c>
      <c r="M107" s="158">
        <f>SUM(M109)</f>
        <v>0</v>
      </c>
      <c r="N107" s="158">
        <f t="shared" si="52"/>
        <v>0</v>
      </c>
      <c r="O107" s="158">
        <f t="shared" si="52"/>
        <v>0</v>
      </c>
      <c r="P107" s="195">
        <f t="shared" si="39"/>
        <v>0</v>
      </c>
      <c r="Q107" s="195">
        <f t="shared" si="40"/>
        <v>0</v>
      </c>
      <c r="R107" s="195">
        <f t="shared" si="41"/>
        <v>0</v>
      </c>
      <c r="S107" s="158">
        <f t="shared" ref="S107:X107" si="53">SUM(S109)</f>
        <v>0</v>
      </c>
      <c r="T107" s="158">
        <f t="shared" si="53"/>
        <v>0</v>
      </c>
      <c r="U107" s="158">
        <f t="shared" si="53"/>
        <v>0</v>
      </c>
      <c r="V107" s="158">
        <f t="shared" si="53"/>
        <v>0</v>
      </c>
      <c r="W107" s="158">
        <f t="shared" si="53"/>
        <v>0</v>
      </c>
      <c r="X107" s="158">
        <f t="shared" si="53"/>
        <v>0</v>
      </c>
      <c r="Y107" s="69"/>
    </row>
    <row r="108" spans="1:25" s="48" customFormat="1" ht="15" customHeight="1">
      <c r="A108" s="49"/>
      <c r="B108" s="47"/>
      <c r="C108" s="47"/>
      <c r="D108" s="47"/>
      <c r="E108" s="71" t="s">
        <v>192</v>
      </c>
      <c r="F108" s="71"/>
      <c r="G108" s="74"/>
      <c r="H108" s="74"/>
      <c r="I108" s="74"/>
      <c r="J108" s="74"/>
      <c r="K108" s="74"/>
      <c r="L108" s="74"/>
      <c r="M108" s="74"/>
      <c r="N108" s="74"/>
      <c r="O108" s="74"/>
      <c r="P108" s="69">
        <f t="shared" si="39"/>
        <v>0</v>
      </c>
      <c r="Q108" s="69">
        <f t="shared" si="40"/>
        <v>0</v>
      </c>
      <c r="R108" s="69">
        <f t="shared" si="41"/>
        <v>0</v>
      </c>
      <c r="S108" s="74"/>
      <c r="T108" s="74"/>
      <c r="U108" s="74"/>
      <c r="V108" s="74"/>
      <c r="W108" s="74"/>
      <c r="X108" s="74"/>
      <c r="Y108" s="69"/>
    </row>
    <row r="109" spans="1:25" ht="19.5" customHeight="1">
      <c r="A109" s="49">
        <v>2211</v>
      </c>
      <c r="B109" s="47" t="s">
        <v>198</v>
      </c>
      <c r="C109" s="47">
        <v>1</v>
      </c>
      <c r="D109" s="47">
        <v>1</v>
      </c>
      <c r="E109" s="71" t="s">
        <v>789</v>
      </c>
      <c r="F109" s="71"/>
      <c r="G109" s="74">
        <f>SUM(H109:I109)</f>
        <v>0</v>
      </c>
      <c r="H109" s="74"/>
      <c r="I109" s="74"/>
      <c r="J109" s="74">
        <f>SUM(K109:L109)</f>
        <v>0</v>
      </c>
      <c r="K109" s="74"/>
      <c r="L109" s="74"/>
      <c r="M109" s="74">
        <f>SUM(N109:O109)</f>
        <v>0</v>
      </c>
      <c r="N109" s="74"/>
      <c r="O109" s="74"/>
      <c r="P109" s="69">
        <f t="shared" si="39"/>
        <v>0</v>
      </c>
      <c r="Q109" s="69">
        <f t="shared" si="40"/>
        <v>0</v>
      </c>
      <c r="R109" s="69">
        <f t="shared" si="41"/>
        <v>0</v>
      </c>
      <c r="S109" s="74">
        <f>SUM(T109:U109)</f>
        <v>0</v>
      </c>
      <c r="T109" s="74"/>
      <c r="U109" s="74"/>
      <c r="V109" s="74">
        <f>SUM(W109:X109)</f>
        <v>0</v>
      </c>
      <c r="W109" s="74"/>
      <c r="X109" s="74"/>
      <c r="Y109" s="69"/>
    </row>
    <row r="110" spans="1:25" ht="17.25" customHeight="1">
      <c r="A110" s="51">
        <v>2220</v>
      </c>
      <c r="B110" s="50" t="s">
        <v>198</v>
      </c>
      <c r="C110" s="50">
        <v>2</v>
      </c>
      <c r="D110" s="50">
        <v>0</v>
      </c>
      <c r="E110" s="67" t="s">
        <v>200</v>
      </c>
      <c r="F110" s="67"/>
      <c r="G110" s="158">
        <f>SUM(G112)</f>
        <v>0</v>
      </c>
      <c r="H110" s="158">
        <f t="shared" ref="H110:O110" si="54">SUM(H112)</f>
        <v>0</v>
      </c>
      <c r="I110" s="158">
        <f t="shared" si="54"/>
        <v>0</v>
      </c>
      <c r="J110" s="158">
        <f t="shared" si="54"/>
        <v>0</v>
      </c>
      <c r="K110" s="158">
        <f t="shared" si="54"/>
        <v>0</v>
      </c>
      <c r="L110" s="158">
        <f t="shared" si="54"/>
        <v>0</v>
      </c>
      <c r="M110" s="158">
        <f>SUM(M112)</f>
        <v>0</v>
      </c>
      <c r="N110" s="158">
        <f t="shared" si="54"/>
        <v>0</v>
      </c>
      <c r="O110" s="158">
        <f t="shared" si="54"/>
        <v>0</v>
      </c>
      <c r="P110" s="195">
        <f t="shared" si="39"/>
        <v>0</v>
      </c>
      <c r="Q110" s="195">
        <f t="shared" si="40"/>
        <v>0</v>
      </c>
      <c r="R110" s="195">
        <f t="shared" si="41"/>
        <v>0</v>
      </c>
      <c r="S110" s="158">
        <f t="shared" ref="S110:X110" si="55">SUM(S112)</f>
        <v>0</v>
      </c>
      <c r="T110" s="158">
        <f t="shared" si="55"/>
        <v>0</v>
      </c>
      <c r="U110" s="158">
        <f t="shared" si="55"/>
        <v>0</v>
      </c>
      <c r="V110" s="158">
        <f t="shared" si="55"/>
        <v>0</v>
      </c>
      <c r="W110" s="158">
        <f t="shared" si="55"/>
        <v>0</v>
      </c>
      <c r="X110" s="158">
        <f t="shared" si="55"/>
        <v>0</v>
      </c>
      <c r="Y110" s="69"/>
    </row>
    <row r="111" spans="1:25" s="48" customFormat="1" ht="15" customHeight="1">
      <c r="A111" s="49"/>
      <c r="B111" s="47"/>
      <c r="C111" s="47"/>
      <c r="D111" s="47"/>
      <c r="E111" s="71" t="s">
        <v>192</v>
      </c>
      <c r="F111" s="71"/>
      <c r="G111" s="74"/>
      <c r="H111" s="74"/>
      <c r="I111" s="74"/>
      <c r="J111" s="74"/>
      <c r="K111" s="74"/>
      <c r="L111" s="74"/>
      <c r="M111" s="74"/>
      <c r="N111" s="74"/>
      <c r="O111" s="74"/>
      <c r="P111" s="69">
        <f t="shared" si="39"/>
        <v>0</v>
      </c>
      <c r="Q111" s="69">
        <f t="shared" si="40"/>
        <v>0</v>
      </c>
      <c r="R111" s="69">
        <f t="shared" si="41"/>
        <v>0</v>
      </c>
      <c r="S111" s="74"/>
      <c r="T111" s="74"/>
      <c r="U111" s="74"/>
      <c r="V111" s="74"/>
      <c r="W111" s="74"/>
      <c r="X111" s="74"/>
      <c r="Y111" s="69"/>
    </row>
    <row r="112" spans="1:25" ht="15.75" customHeight="1">
      <c r="A112" s="49">
        <v>2221</v>
      </c>
      <c r="B112" s="47" t="s">
        <v>198</v>
      </c>
      <c r="C112" s="47">
        <v>2</v>
      </c>
      <c r="D112" s="47">
        <v>1</v>
      </c>
      <c r="E112" s="71" t="s">
        <v>790</v>
      </c>
      <c r="F112" s="71"/>
      <c r="G112" s="74">
        <f>SUM(H112:I112)</f>
        <v>0</v>
      </c>
      <c r="H112" s="74"/>
      <c r="I112" s="74"/>
      <c r="J112" s="74">
        <f>SUM(K112:L112)</f>
        <v>0</v>
      </c>
      <c r="K112" s="74"/>
      <c r="L112" s="74"/>
      <c r="M112" s="74">
        <f>SUM(N112:O112)</f>
        <v>0</v>
      </c>
      <c r="N112" s="74"/>
      <c r="O112" s="74"/>
      <c r="P112" s="69">
        <f t="shared" si="39"/>
        <v>0</v>
      </c>
      <c r="Q112" s="69">
        <f t="shared" si="40"/>
        <v>0</v>
      </c>
      <c r="R112" s="69">
        <f t="shared" si="41"/>
        <v>0</v>
      </c>
      <c r="S112" s="74">
        <f>SUM(T112:U112)</f>
        <v>0</v>
      </c>
      <c r="T112" s="74"/>
      <c r="U112" s="74"/>
      <c r="V112" s="74">
        <f>SUM(W112:X112)</f>
        <v>0</v>
      </c>
      <c r="W112" s="74"/>
      <c r="X112" s="74"/>
      <c r="Y112" s="69"/>
    </row>
    <row r="113" spans="1:25" ht="17.25" customHeight="1">
      <c r="A113" s="51">
        <v>2230</v>
      </c>
      <c r="B113" s="50" t="s">
        <v>198</v>
      </c>
      <c r="C113" s="50">
        <v>3</v>
      </c>
      <c r="D113" s="50">
        <v>0</v>
      </c>
      <c r="E113" s="67" t="s">
        <v>791</v>
      </c>
      <c r="F113" s="67"/>
      <c r="G113" s="158">
        <f>SUM(G115)</f>
        <v>0</v>
      </c>
      <c r="H113" s="158">
        <f t="shared" ref="H113:O113" si="56">SUM(H115)</f>
        <v>0</v>
      </c>
      <c r="I113" s="158">
        <f t="shared" si="56"/>
        <v>0</v>
      </c>
      <c r="J113" s="158">
        <f t="shared" si="56"/>
        <v>0</v>
      </c>
      <c r="K113" s="158">
        <f t="shared" si="56"/>
        <v>0</v>
      </c>
      <c r="L113" s="158">
        <f t="shared" si="56"/>
        <v>0</v>
      </c>
      <c r="M113" s="158">
        <f>SUM(M115)</f>
        <v>0</v>
      </c>
      <c r="N113" s="158">
        <f t="shared" si="56"/>
        <v>0</v>
      </c>
      <c r="O113" s="158">
        <f t="shared" si="56"/>
        <v>0</v>
      </c>
      <c r="P113" s="195">
        <f t="shared" si="39"/>
        <v>0</v>
      </c>
      <c r="Q113" s="195">
        <f t="shared" si="40"/>
        <v>0</v>
      </c>
      <c r="R113" s="195">
        <f t="shared" si="41"/>
        <v>0</v>
      </c>
      <c r="S113" s="158">
        <f t="shared" ref="S113:X113" si="57">SUM(S115)</f>
        <v>0</v>
      </c>
      <c r="T113" s="158">
        <f t="shared" si="57"/>
        <v>0</v>
      </c>
      <c r="U113" s="158">
        <f t="shared" si="57"/>
        <v>0</v>
      </c>
      <c r="V113" s="158">
        <f t="shared" si="57"/>
        <v>0</v>
      </c>
      <c r="W113" s="158">
        <f t="shared" si="57"/>
        <v>0</v>
      </c>
      <c r="X113" s="158">
        <f t="shared" si="57"/>
        <v>0</v>
      </c>
      <c r="Y113" s="69"/>
    </row>
    <row r="114" spans="1:25" s="48" customFormat="1" ht="14.25" customHeight="1">
      <c r="A114" s="49"/>
      <c r="B114" s="47"/>
      <c r="C114" s="47"/>
      <c r="D114" s="47"/>
      <c r="E114" s="71" t="s">
        <v>192</v>
      </c>
      <c r="F114" s="71"/>
      <c r="G114" s="74"/>
      <c r="H114" s="74"/>
      <c r="I114" s="74"/>
      <c r="J114" s="74"/>
      <c r="K114" s="74"/>
      <c r="L114" s="74"/>
      <c r="M114" s="74"/>
      <c r="N114" s="74"/>
      <c r="O114" s="74"/>
      <c r="P114" s="69">
        <f t="shared" si="39"/>
        <v>0</v>
      </c>
      <c r="Q114" s="69">
        <f t="shared" si="40"/>
        <v>0</v>
      </c>
      <c r="R114" s="69">
        <f t="shared" si="41"/>
        <v>0</v>
      </c>
      <c r="S114" s="74"/>
      <c r="T114" s="74"/>
      <c r="U114" s="74"/>
      <c r="V114" s="74"/>
      <c r="W114" s="74"/>
      <c r="X114" s="74"/>
      <c r="Y114" s="69"/>
    </row>
    <row r="115" spans="1:25" ht="19.5" customHeight="1">
      <c r="A115" s="49">
        <v>2231</v>
      </c>
      <c r="B115" s="47" t="s">
        <v>198</v>
      </c>
      <c r="C115" s="47">
        <v>3</v>
      </c>
      <c r="D115" s="47">
        <v>1</v>
      </c>
      <c r="E115" s="71" t="s">
        <v>792</v>
      </c>
      <c r="F115" s="71"/>
      <c r="G115" s="74">
        <f>SUM(H115:I115)</f>
        <v>0</v>
      </c>
      <c r="H115" s="74"/>
      <c r="I115" s="74"/>
      <c r="J115" s="74">
        <f>SUM(K115:L115)</f>
        <v>0</v>
      </c>
      <c r="K115" s="74"/>
      <c r="L115" s="74"/>
      <c r="M115" s="74">
        <f>SUM(N115:O115)</f>
        <v>0</v>
      </c>
      <c r="N115" s="74"/>
      <c r="O115" s="74"/>
      <c r="P115" s="69">
        <f t="shared" si="39"/>
        <v>0</v>
      </c>
      <c r="Q115" s="69">
        <f t="shared" si="40"/>
        <v>0</v>
      </c>
      <c r="R115" s="69">
        <f t="shared" si="41"/>
        <v>0</v>
      </c>
      <c r="S115" s="74">
        <f>SUM(T115:U115)</f>
        <v>0</v>
      </c>
      <c r="T115" s="74"/>
      <c r="U115" s="74"/>
      <c r="V115" s="74">
        <f>SUM(W115:X115)</f>
        <v>0</v>
      </c>
      <c r="W115" s="74"/>
      <c r="X115" s="74"/>
      <c r="Y115" s="69"/>
    </row>
    <row r="116" spans="1:25" ht="38.25" customHeight="1">
      <c r="A116" s="51">
        <v>2240</v>
      </c>
      <c r="B116" s="50" t="s">
        <v>198</v>
      </c>
      <c r="C116" s="50">
        <v>4</v>
      </c>
      <c r="D116" s="50">
        <v>0</v>
      </c>
      <c r="E116" s="67" t="s">
        <v>793</v>
      </c>
      <c r="F116" s="67"/>
      <c r="G116" s="158">
        <f>SUM(G118)</f>
        <v>0</v>
      </c>
      <c r="H116" s="158">
        <f t="shared" ref="H116:O116" si="58">SUM(H118)</f>
        <v>0</v>
      </c>
      <c r="I116" s="158">
        <f t="shared" si="58"/>
        <v>0</v>
      </c>
      <c r="J116" s="158">
        <f t="shared" si="58"/>
        <v>0</v>
      </c>
      <c r="K116" s="158">
        <f t="shared" si="58"/>
        <v>0</v>
      </c>
      <c r="L116" s="158">
        <f t="shared" si="58"/>
        <v>0</v>
      </c>
      <c r="M116" s="158">
        <f>SUM(M118)</f>
        <v>0</v>
      </c>
      <c r="N116" s="158">
        <f t="shared" si="58"/>
        <v>0</v>
      </c>
      <c r="O116" s="158">
        <f t="shared" si="58"/>
        <v>0</v>
      </c>
      <c r="P116" s="195">
        <f t="shared" si="39"/>
        <v>0</v>
      </c>
      <c r="Q116" s="195">
        <f t="shared" si="40"/>
        <v>0</v>
      </c>
      <c r="R116" s="195">
        <f t="shared" si="41"/>
        <v>0</v>
      </c>
      <c r="S116" s="158">
        <f t="shared" ref="S116:X116" si="59">SUM(S118)</f>
        <v>0</v>
      </c>
      <c r="T116" s="158">
        <f t="shared" si="59"/>
        <v>0</v>
      </c>
      <c r="U116" s="158">
        <f t="shared" si="59"/>
        <v>0</v>
      </c>
      <c r="V116" s="158">
        <f t="shared" si="59"/>
        <v>0</v>
      </c>
      <c r="W116" s="158">
        <f t="shared" si="59"/>
        <v>0</v>
      </c>
      <c r="X116" s="158">
        <f t="shared" si="59"/>
        <v>0</v>
      </c>
      <c r="Y116" s="69"/>
    </row>
    <row r="117" spans="1:25" s="48" customFormat="1" ht="15.75" customHeight="1">
      <c r="A117" s="49"/>
      <c r="B117" s="47"/>
      <c r="C117" s="47"/>
      <c r="D117" s="47"/>
      <c r="E117" s="71" t="s">
        <v>192</v>
      </c>
      <c r="F117" s="71"/>
      <c r="G117" s="74"/>
      <c r="H117" s="74"/>
      <c r="I117" s="74"/>
      <c r="J117" s="74"/>
      <c r="K117" s="74"/>
      <c r="L117" s="74"/>
      <c r="M117" s="74"/>
      <c r="N117" s="74"/>
      <c r="O117" s="74"/>
      <c r="P117" s="69">
        <f t="shared" si="39"/>
        <v>0</v>
      </c>
      <c r="Q117" s="69">
        <f t="shared" si="40"/>
        <v>0</v>
      </c>
      <c r="R117" s="69">
        <f t="shared" si="41"/>
        <v>0</v>
      </c>
      <c r="S117" s="74"/>
      <c r="T117" s="74"/>
      <c r="U117" s="74"/>
      <c r="V117" s="74"/>
      <c r="W117" s="74"/>
      <c r="X117" s="74"/>
      <c r="Y117" s="69"/>
    </row>
    <row r="118" spans="1:25" ht="34.5" customHeight="1">
      <c r="A118" s="49">
        <v>2241</v>
      </c>
      <c r="B118" s="47" t="s">
        <v>198</v>
      </c>
      <c r="C118" s="47">
        <v>4</v>
      </c>
      <c r="D118" s="47">
        <v>1</v>
      </c>
      <c r="E118" s="71" t="s">
        <v>793</v>
      </c>
      <c r="F118" s="71"/>
      <c r="G118" s="74">
        <f>SUM(H118:I118)</f>
        <v>0</v>
      </c>
      <c r="H118" s="74"/>
      <c r="I118" s="74"/>
      <c r="J118" s="74">
        <f>SUM(K118:L118)</f>
        <v>0</v>
      </c>
      <c r="K118" s="74"/>
      <c r="L118" s="74"/>
      <c r="M118" s="74">
        <f>SUM(N118:O118)</f>
        <v>0</v>
      </c>
      <c r="N118" s="74"/>
      <c r="O118" s="74"/>
      <c r="P118" s="69">
        <f t="shared" si="39"/>
        <v>0</v>
      </c>
      <c r="Q118" s="69">
        <f t="shared" si="40"/>
        <v>0</v>
      </c>
      <c r="R118" s="69">
        <f t="shared" si="41"/>
        <v>0</v>
      </c>
      <c r="S118" s="74">
        <f>SUM(T118:U118)</f>
        <v>0</v>
      </c>
      <c r="T118" s="74"/>
      <c r="U118" s="74"/>
      <c r="V118" s="74">
        <f>SUM(W118:X118)</f>
        <v>0</v>
      </c>
      <c r="W118" s="74"/>
      <c r="X118" s="74"/>
      <c r="Y118" s="69"/>
    </row>
    <row r="119" spans="1:25" ht="27.75" customHeight="1">
      <c r="A119" s="49">
        <v>2250</v>
      </c>
      <c r="B119" s="47" t="s">
        <v>198</v>
      </c>
      <c r="C119" s="47">
        <v>5</v>
      </c>
      <c r="D119" s="47">
        <v>0</v>
      </c>
      <c r="E119" s="71" t="s">
        <v>201</v>
      </c>
      <c r="F119" s="71"/>
      <c r="G119" s="74">
        <f t="shared" ref="G119:O119" si="60">SUM(G121)</f>
        <v>800</v>
      </c>
      <c r="H119" s="74">
        <f t="shared" si="60"/>
        <v>800</v>
      </c>
      <c r="I119" s="74">
        <f t="shared" si="60"/>
        <v>0</v>
      </c>
      <c r="J119" s="74">
        <f t="shared" si="60"/>
        <v>2400</v>
      </c>
      <c r="K119" s="74">
        <f t="shared" si="60"/>
        <v>2400</v>
      </c>
      <c r="L119" s="74">
        <f t="shared" si="60"/>
        <v>0</v>
      </c>
      <c r="M119" s="74">
        <f>SUM(M121)</f>
        <v>2400</v>
      </c>
      <c r="N119" s="74">
        <f t="shared" si="60"/>
        <v>2400</v>
      </c>
      <c r="O119" s="74">
        <f t="shared" si="60"/>
        <v>0</v>
      </c>
      <c r="P119" s="69">
        <f t="shared" si="39"/>
        <v>0</v>
      </c>
      <c r="Q119" s="69">
        <f t="shared" si="40"/>
        <v>0</v>
      </c>
      <c r="R119" s="69">
        <f t="shared" si="41"/>
        <v>0</v>
      </c>
      <c r="S119" s="74">
        <f t="shared" ref="S119:X119" si="61">SUM(S121)</f>
        <v>2400</v>
      </c>
      <c r="T119" s="74">
        <f t="shared" si="61"/>
        <v>2400</v>
      </c>
      <c r="U119" s="74">
        <f t="shared" si="61"/>
        <v>0</v>
      </c>
      <c r="V119" s="74">
        <f t="shared" si="61"/>
        <v>2400</v>
      </c>
      <c r="W119" s="74">
        <f t="shared" si="61"/>
        <v>2400</v>
      </c>
      <c r="X119" s="74">
        <f t="shared" si="61"/>
        <v>0</v>
      </c>
      <c r="Y119" s="69"/>
    </row>
    <row r="120" spans="1:25" s="48" customFormat="1" ht="13.5" customHeight="1">
      <c r="A120" s="49"/>
      <c r="B120" s="47"/>
      <c r="C120" s="47"/>
      <c r="D120" s="47"/>
      <c r="E120" s="71" t="s">
        <v>192</v>
      </c>
      <c r="F120" s="71"/>
      <c r="G120" s="74"/>
      <c r="H120" s="74"/>
      <c r="I120" s="74"/>
      <c r="J120" s="74"/>
      <c r="K120" s="74"/>
      <c r="L120" s="74"/>
      <c r="M120" s="74"/>
      <c r="N120" s="74"/>
      <c r="O120" s="74"/>
      <c r="P120" s="69">
        <f t="shared" si="39"/>
        <v>0</v>
      </c>
      <c r="Q120" s="69">
        <f t="shared" si="40"/>
        <v>0</v>
      </c>
      <c r="R120" s="69">
        <f t="shared" si="41"/>
        <v>0</v>
      </c>
      <c r="S120" s="74"/>
      <c r="T120" s="74"/>
      <c r="U120" s="74"/>
      <c r="V120" s="74"/>
      <c r="W120" s="74"/>
      <c r="X120" s="74"/>
      <c r="Y120" s="69"/>
    </row>
    <row r="121" spans="1:25" ht="27.75" customHeight="1">
      <c r="A121" s="49">
        <v>2251</v>
      </c>
      <c r="B121" s="47" t="s">
        <v>198</v>
      </c>
      <c r="C121" s="47">
        <v>5</v>
      </c>
      <c r="D121" s="47">
        <v>1</v>
      </c>
      <c r="E121" s="71" t="s">
        <v>201</v>
      </c>
      <c r="F121" s="71"/>
      <c r="G121" s="74">
        <f>SUM(G122:G126)</f>
        <v>800</v>
      </c>
      <c r="H121" s="74">
        <f t="shared" ref="H121:O121" si="62">SUM(H122:H126)</f>
        <v>800</v>
      </c>
      <c r="I121" s="74">
        <f t="shared" si="62"/>
        <v>0</v>
      </c>
      <c r="J121" s="74">
        <f t="shared" si="62"/>
        <v>2400</v>
      </c>
      <c r="K121" s="74">
        <f t="shared" si="62"/>
        <v>2400</v>
      </c>
      <c r="L121" s="74">
        <f t="shared" si="62"/>
        <v>0</v>
      </c>
      <c r="M121" s="74">
        <f>SUM(M122:M126)</f>
        <v>2400</v>
      </c>
      <c r="N121" s="74">
        <f t="shared" si="62"/>
        <v>2400</v>
      </c>
      <c r="O121" s="74">
        <f t="shared" si="62"/>
        <v>0</v>
      </c>
      <c r="P121" s="69">
        <f t="shared" si="39"/>
        <v>0</v>
      </c>
      <c r="Q121" s="69">
        <f t="shared" si="40"/>
        <v>0</v>
      </c>
      <c r="R121" s="69">
        <f t="shared" si="41"/>
        <v>0</v>
      </c>
      <c r="S121" s="74">
        <f t="shared" ref="S121:X121" si="63">SUM(S122:S126)</f>
        <v>2400</v>
      </c>
      <c r="T121" s="74">
        <f t="shared" si="63"/>
        <v>2400</v>
      </c>
      <c r="U121" s="74">
        <f t="shared" si="63"/>
        <v>0</v>
      </c>
      <c r="V121" s="74">
        <f t="shared" si="63"/>
        <v>2400</v>
      </c>
      <c r="W121" s="74">
        <f t="shared" si="63"/>
        <v>2400</v>
      </c>
      <c r="X121" s="74">
        <f t="shared" si="63"/>
        <v>0</v>
      </c>
      <c r="Y121" s="69"/>
    </row>
    <row r="122" spans="1:25" ht="25.5" customHeight="1">
      <c r="A122" s="49"/>
      <c r="B122" s="47"/>
      <c r="C122" s="47"/>
      <c r="D122" s="47"/>
      <c r="E122" s="71" t="s">
        <v>570</v>
      </c>
      <c r="F122" s="71" t="s">
        <v>263</v>
      </c>
      <c r="G122" s="74">
        <f>+H122+I122</f>
        <v>800</v>
      </c>
      <c r="H122" s="74">
        <v>800</v>
      </c>
      <c r="I122" s="74"/>
      <c r="J122" s="74">
        <f>+K122+L122</f>
        <v>1000</v>
      </c>
      <c r="K122" s="74">
        <v>1000</v>
      </c>
      <c r="L122" s="74"/>
      <c r="M122" s="74">
        <f>+N122+O122</f>
        <v>1000</v>
      </c>
      <c r="N122" s="74">
        <v>1000</v>
      </c>
      <c r="O122" s="74"/>
      <c r="P122" s="69">
        <f t="shared" si="39"/>
        <v>0</v>
      </c>
      <c r="Q122" s="69">
        <f t="shared" si="40"/>
        <v>0</v>
      </c>
      <c r="R122" s="69">
        <f t="shared" si="41"/>
        <v>0</v>
      </c>
      <c r="S122" s="74">
        <f>+T122+U122</f>
        <v>1000</v>
      </c>
      <c r="T122" s="74">
        <v>1000</v>
      </c>
      <c r="U122" s="74"/>
      <c r="V122" s="74">
        <f>+W122+X122</f>
        <v>1000</v>
      </c>
      <c r="W122" s="74">
        <v>1000</v>
      </c>
      <c r="X122" s="74"/>
      <c r="Y122" s="69"/>
    </row>
    <row r="123" spans="1:25" ht="25.5" customHeight="1">
      <c r="A123" s="49"/>
      <c r="B123" s="47"/>
      <c r="C123" s="47"/>
      <c r="D123" s="47"/>
      <c r="E123" s="71" t="s">
        <v>577</v>
      </c>
      <c r="F123" s="71" t="s">
        <v>267</v>
      </c>
      <c r="G123" s="74">
        <f>+H123+I123</f>
        <v>0</v>
      </c>
      <c r="H123" s="74"/>
      <c r="I123" s="74"/>
      <c r="J123" s="74">
        <f>+K123+L123</f>
        <v>600</v>
      </c>
      <c r="K123" s="74">
        <v>600</v>
      </c>
      <c r="L123" s="74"/>
      <c r="M123" s="74">
        <f>+N123+O123</f>
        <v>600</v>
      </c>
      <c r="N123" s="74">
        <v>600</v>
      </c>
      <c r="O123" s="74"/>
      <c r="P123" s="69">
        <f t="shared" si="39"/>
        <v>0</v>
      </c>
      <c r="Q123" s="69">
        <f t="shared" si="40"/>
        <v>0</v>
      </c>
      <c r="R123" s="69">
        <f t="shared" si="41"/>
        <v>0</v>
      </c>
      <c r="S123" s="74">
        <f>+T123+U123</f>
        <v>600</v>
      </c>
      <c r="T123" s="74">
        <v>600</v>
      </c>
      <c r="U123" s="74"/>
      <c r="V123" s="74">
        <f>+W123+X123</f>
        <v>600</v>
      </c>
      <c r="W123" s="74">
        <v>600</v>
      </c>
      <c r="X123" s="74"/>
      <c r="Y123" s="69"/>
    </row>
    <row r="124" spans="1:25" ht="25.5" customHeight="1">
      <c r="A124" s="49"/>
      <c r="B124" s="47"/>
      <c r="C124" s="47"/>
      <c r="D124" s="47"/>
      <c r="E124" s="71" t="s">
        <v>582</v>
      </c>
      <c r="F124" s="71" t="s">
        <v>268</v>
      </c>
      <c r="G124" s="74">
        <f>+H124+I124</f>
        <v>0</v>
      </c>
      <c r="H124" s="74"/>
      <c r="I124" s="74"/>
      <c r="J124" s="74">
        <f>+K124+L124</f>
        <v>800</v>
      </c>
      <c r="K124" s="74">
        <v>800</v>
      </c>
      <c r="L124" s="74"/>
      <c r="M124" s="74">
        <f>+N124+O124</f>
        <v>800</v>
      </c>
      <c r="N124" s="74">
        <v>800</v>
      </c>
      <c r="O124" s="74"/>
      <c r="P124" s="69">
        <f t="shared" si="39"/>
        <v>0</v>
      </c>
      <c r="Q124" s="69">
        <f t="shared" si="40"/>
        <v>0</v>
      </c>
      <c r="R124" s="69">
        <f t="shared" si="41"/>
        <v>0</v>
      </c>
      <c r="S124" s="74">
        <f>+T124+U124</f>
        <v>800</v>
      </c>
      <c r="T124" s="74">
        <v>800</v>
      </c>
      <c r="U124" s="74"/>
      <c r="V124" s="74">
        <f>+W124+X124</f>
        <v>800</v>
      </c>
      <c r="W124" s="74">
        <v>800</v>
      </c>
      <c r="X124" s="74"/>
      <c r="Y124" s="69"/>
    </row>
    <row r="125" spans="1:25" ht="25.5" customHeight="1">
      <c r="A125" s="49"/>
      <c r="B125" s="47"/>
      <c r="C125" s="47"/>
      <c r="D125" s="47"/>
      <c r="E125" s="71" t="s">
        <v>1158</v>
      </c>
      <c r="F125" s="71" t="s">
        <v>269</v>
      </c>
      <c r="G125" s="74">
        <f>+H125+I125</f>
        <v>0</v>
      </c>
      <c r="H125" s="74"/>
      <c r="I125" s="74"/>
      <c r="J125" s="74">
        <f>+K125+L125</f>
        <v>0</v>
      </c>
      <c r="K125" s="74"/>
      <c r="L125" s="74"/>
      <c r="M125" s="74">
        <f>+N125+O125</f>
        <v>0</v>
      </c>
      <c r="N125" s="74"/>
      <c r="O125" s="74"/>
      <c r="P125" s="69">
        <f t="shared" si="39"/>
        <v>0</v>
      </c>
      <c r="Q125" s="69">
        <f t="shared" si="40"/>
        <v>0</v>
      </c>
      <c r="R125" s="69">
        <f t="shared" si="41"/>
        <v>0</v>
      </c>
      <c r="S125" s="74">
        <f>+T125+U125</f>
        <v>0</v>
      </c>
      <c r="T125" s="74"/>
      <c r="U125" s="74"/>
      <c r="V125" s="74">
        <f>+W125+X125</f>
        <v>0</v>
      </c>
      <c r="W125" s="74"/>
      <c r="X125" s="74"/>
      <c r="Y125" s="69"/>
    </row>
    <row r="126" spans="1:25" ht="25.5" customHeight="1">
      <c r="A126" s="49"/>
      <c r="B126" s="47"/>
      <c r="C126" s="47"/>
      <c r="D126" s="47"/>
      <c r="E126" s="71" t="s">
        <v>610</v>
      </c>
      <c r="F126" s="71" t="s">
        <v>275</v>
      </c>
      <c r="G126" s="74">
        <f>+H126+I126</f>
        <v>0</v>
      </c>
      <c r="H126" s="74"/>
      <c r="I126" s="74"/>
      <c r="J126" s="74">
        <f>+K126+L126</f>
        <v>0</v>
      </c>
      <c r="K126" s="74"/>
      <c r="L126" s="74"/>
      <c r="M126" s="74">
        <f>+N126+O126</f>
        <v>0</v>
      </c>
      <c r="N126" s="74"/>
      <c r="O126" s="74"/>
      <c r="P126" s="69">
        <f t="shared" si="39"/>
        <v>0</v>
      </c>
      <c r="Q126" s="69">
        <f t="shared" si="40"/>
        <v>0</v>
      </c>
      <c r="R126" s="69">
        <f t="shared" si="41"/>
        <v>0</v>
      </c>
      <c r="S126" s="74">
        <f>+T126+U126</f>
        <v>0</v>
      </c>
      <c r="T126" s="74"/>
      <c r="U126" s="74"/>
      <c r="V126" s="74">
        <f>+W126+X126</f>
        <v>0</v>
      </c>
      <c r="W126" s="74"/>
      <c r="X126" s="74"/>
      <c r="Y126" s="69"/>
    </row>
    <row r="127" spans="1:25" s="46" customFormat="1" ht="62.25" customHeight="1">
      <c r="A127" s="49">
        <v>2300</v>
      </c>
      <c r="B127" s="50" t="s">
        <v>765</v>
      </c>
      <c r="C127" s="50">
        <v>0</v>
      </c>
      <c r="D127" s="50">
        <v>0</v>
      </c>
      <c r="E127" s="67" t="s">
        <v>964</v>
      </c>
      <c r="F127" s="67"/>
      <c r="G127" s="158">
        <f>SUM(G129,G134,G137,G141,G144,G147,G150)</f>
        <v>0</v>
      </c>
      <c r="H127" s="158">
        <f t="shared" ref="H127:O127" si="64">SUM(H129,H134,H137,H141,H144,H147,H150)</f>
        <v>0</v>
      </c>
      <c r="I127" s="158">
        <f t="shared" si="64"/>
        <v>0</v>
      </c>
      <c r="J127" s="158">
        <f t="shared" si="64"/>
        <v>0</v>
      </c>
      <c r="K127" s="158">
        <f t="shared" si="64"/>
        <v>0</v>
      </c>
      <c r="L127" s="158">
        <f t="shared" si="64"/>
        <v>0</v>
      </c>
      <c r="M127" s="158">
        <f>SUM(M129,M134,M137,M141,M144,M147,M150)</f>
        <v>0</v>
      </c>
      <c r="N127" s="158">
        <f t="shared" si="64"/>
        <v>0</v>
      </c>
      <c r="O127" s="158">
        <f t="shared" si="64"/>
        <v>0</v>
      </c>
      <c r="P127" s="195">
        <f t="shared" si="39"/>
        <v>0</v>
      </c>
      <c r="Q127" s="195">
        <f t="shared" si="40"/>
        <v>0</v>
      </c>
      <c r="R127" s="195">
        <f t="shared" si="41"/>
        <v>0</v>
      </c>
      <c r="S127" s="158">
        <f t="shared" ref="S127:X127" si="65">SUM(S129,S134,S137,S141,S144,S147,S150)</f>
        <v>0</v>
      </c>
      <c r="T127" s="158">
        <f t="shared" si="65"/>
        <v>0</v>
      </c>
      <c r="U127" s="158">
        <f t="shared" si="65"/>
        <v>0</v>
      </c>
      <c r="V127" s="158">
        <f t="shared" si="65"/>
        <v>0</v>
      </c>
      <c r="W127" s="158">
        <f t="shared" si="65"/>
        <v>0</v>
      </c>
      <c r="X127" s="158">
        <f t="shared" si="65"/>
        <v>0</v>
      </c>
      <c r="Y127" s="69"/>
    </row>
    <row r="128" spans="1:25" ht="13.5" customHeight="1">
      <c r="A128" s="49"/>
      <c r="B128" s="47"/>
      <c r="C128" s="47"/>
      <c r="D128" s="47"/>
      <c r="E128" s="71" t="s">
        <v>5</v>
      </c>
      <c r="F128" s="71"/>
      <c r="G128" s="74"/>
      <c r="H128" s="74"/>
      <c r="I128" s="74"/>
      <c r="J128" s="74"/>
      <c r="K128" s="74"/>
      <c r="L128" s="74"/>
      <c r="M128" s="74"/>
      <c r="N128" s="74"/>
      <c r="O128" s="74"/>
      <c r="P128" s="69">
        <f t="shared" si="39"/>
        <v>0</v>
      </c>
      <c r="Q128" s="69">
        <f t="shared" si="40"/>
        <v>0</v>
      </c>
      <c r="R128" s="69">
        <f t="shared" si="41"/>
        <v>0</v>
      </c>
      <c r="S128" s="74"/>
      <c r="T128" s="74"/>
      <c r="U128" s="74"/>
      <c r="V128" s="74"/>
      <c r="W128" s="74"/>
      <c r="X128" s="74"/>
      <c r="Y128" s="69"/>
    </row>
    <row r="129" spans="1:25" s="196" customFormat="1" ht="26.25" customHeight="1">
      <c r="A129" s="51">
        <v>2310</v>
      </c>
      <c r="B129" s="50" t="s">
        <v>765</v>
      </c>
      <c r="C129" s="50">
        <v>1</v>
      </c>
      <c r="D129" s="50">
        <v>0</v>
      </c>
      <c r="E129" s="67" t="s">
        <v>794</v>
      </c>
      <c r="F129" s="67"/>
      <c r="G129" s="158">
        <f>SUM(G131:G133)</f>
        <v>0</v>
      </c>
      <c r="H129" s="158">
        <f t="shared" ref="H129:O129" si="66">SUM(H131:H133)</f>
        <v>0</v>
      </c>
      <c r="I129" s="158">
        <f t="shared" si="66"/>
        <v>0</v>
      </c>
      <c r="J129" s="158">
        <f t="shared" si="66"/>
        <v>0</v>
      </c>
      <c r="K129" s="158">
        <f t="shared" si="66"/>
        <v>0</v>
      </c>
      <c r="L129" s="158">
        <f t="shared" si="66"/>
        <v>0</v>
      </c>
      <c r="M129" s="158">
        <f>SUM(M131:M133)</f>
        <v>0</v>
      </c>
      <c r="N129" s="158">
        <f t="shared" si="66"/>
        <v>0</v>
      </c>
      <c r="O129" s="158">
        <f t="shared" si="66"/>
        <v>0</v>
      </c>
      <c r="P129" s="195">
        <f t="shared" si="39"/>
        <v>0</v>
      </c>
      <c r="Q129" s="195">
        <f t="shared" si="40"/>
        <v>0</v>
      </c>
      <c r="R129" s="195">
        <f t="shared" si="41"/>
        <v>0</v>
      </c>
      <c r="S129" s="158">
        <f t="shared" ref="S129:X129" si="67">SUM(S131:S133)</f>
        <v>0</v>
      </c>
      <c r="T129" s="158">
        <f t="shared" si="67"/>
        <v>0</v>
      </c>
      <c r="U129" s="158">
        <f t="shared" si="67"/>
        <v>0</v>
      </c>
      <c r="V129" s="158">
        <f t="shared" si="67"/>
        <v>0</v>
      </c>
      <c r="W129" s="158">
        <f t="shared" si="67"/>
        <v>0</v>
      </c>
      <c r="X129" s="158">
        <f t="shared" si="67"/>
        <v>0</v>
      </c>
      <c r="Y129" s="69"/>
    </row>
    <row r="130" spans="1:25" s="48" customFormat="1" ht="12.75" customHeight="1">
      <c r="A130" s="49"/>
      <c r="B130" s="47"/>
      <c r="C130" s="47"/>
      <c r="D130" s="47"/>
      <c r="E130" s="71" t="s">
        <v>192</v>
      </c>
      <c r="F130" s="71"/>
      <c r="G130" s="74"/>
      <c r="H130" s="74"/>
      <c r="I130" s="74"/>
      <c r="J130" s="74"/>
      <c r="K130" s="74"/>
      <c r="L130" s="74"/>
      <c r="M130" s="74"/>
      <c r="N130" s="74"/>
      <c r="O130" s="74"/>
      <c r="P130" s="69">
        <f t="shared" si="39"/>
        <v>0</v>
      </c>
      <c r="Q130" s="69">
        <f t="shared" si="40"/>
        <v>0</v>
      </c>
      <c r="R130" s="69">
        <f t="shared" si="41"/>
        <v>0</v>
      </c>
      <c r="S130" s="74"/>
      <c r="T130" s="74"/>
      <c r="U130" s="74"/>
      <c r="V130" s="74"/>
      <c r="W130" s="74"/>
      <c r="X130" s="74"/>
      <c r="Y130" s="69"/>
    </row>
    <row r="131" spans="1:25" ht="21.75" customHeight="1">
      <c r="A131" s="49">
        <v>2311</v>
      </c>
      <c r="B131" s="47" t="s">
        <v>765</v>
      </c>
      <c r="C131" s="47">
        <v>1</v>
      </c>
      <c r="D131" s="47">
        <v>1</v>
      </c>
      <c r="E131" s="71" t="s">
        <v>795</v>
      </c>
      <c r="F131" s="71"/>
      <c r="G131" s="74">
        <f>SUM(H131:I131)</f>
        <v>0</v>
      </c>
      <c r="H131" s="74"/>
      <c r="I131" s="74"/>
      <c r="J131" s="74">
        <f>SUM(K131:L131)</f>
        <v>0</v>
      </c>
      <c r="K131" s="74"/>
      <c r="L131" s="74"/>
      <c r="M131" s="74">
        <f>SUM(N131:O131)</f>
        <v>0</v>
      </c>
      <c r="N131" s="74"/>
      <c r="O131" s="74"/>
      <c r="P131" s="69">
        <f t="shared" si="39"/>
        <v>0</v>
      </c>
      <c r="Q131" s="69">
        <f t="shared" si="40"/>
        <v>0</v>
      </c>
      <c r="R131" s="69">
        <f t="shared" si="41"/>
        <v>0</v>
      </c>
      <c r="S131" s="74">
        <f>SUM(T131:U131)</f>
        <v>0</v>
      </c>
      <c r="T131" s="74"/>
      <c r="U131" s="74"/>
      <c r="V131" s="74">
        <f>SUM(W131:X131)</f>
        <v>0</v>
      </c>
      <c r="W131" s="74"/>
      <c r="X131" s="74"/>
      <c r="Y131" s="69"/>
    </row>
    <row r="132" spans="1:25">
      <c r="A132" s="49">
        <v>2312</v>
      </c>
      <c r="B132" s="47" t="s">
        <v>765</v>
      </c>
      <c r="C132" s="47">
        <v>1</v>
      </c>
      <c r="D132" s="47">
        <v>2</v>
      </c>
      <c r="E132" s="71" t="s">
        <v>796</v>
      </c>
      <c r="F132" s="71"/>
      <c r="G132" s="74">
        <f>SUM(H132:I132)</f>
        <v>0</v>
      </c>
      <c r="H132" s="74"/>
      <c r="I132" s="74"/>
      <c r="J132" s="74">
        <f>SUM(K132:L132)</f>
        <v>0</v>
      </c>
      <c r="K132" s="74"/>
      <c r="L132" s="74"/>
      <c r="M132" s="74">
        <f>SUM(N132:O132)</f>
        <v>0</v>
      </c>
      <c r="N132" s="74"/>
      <c r="O132" s="74"/>
      <c r="P132" s="69">
        <f t="shared" si="39"/>
        <v>0</v>
      </c>
      <c r="Q132" s="69">
        <f t="shared" si="40"/>
        <v>0</v>
      </c>
      <c r="R132" s="69">
        <f t="shared" si="41"/>
        <v>0</v>
      </c>
      <c r="S132" s="74">
        <f>SUM(T132:U132)</f>
        <v>0</v>
      </c>
      <c r="T132" s="74"/>
      <c r="U132" s="74"/>
      <c r="V132" s="74">
        <f>SUM(W132:X132)</f>
        <v>0</v>
      </c>
      <c r="W132" s="74"/>
      <c r="X132" s="74"/>
      <c r="Y132" s="69"/>
    </row>
    <row r="133" spans="1:25">
      <c r="A133" s="49">
        <v>2313</v>
      </c>
      <c r="B133" s="47" t="s">
        <v>765</v>
      </c>
      <c r="C133" s="47">
        <v>1</v>
      </c>
      <c r="D133" s="47">
        <v>3</v>
      </c>
      <c r="E133" s="71" t="s">
        <v>797</v>
      </c>
      <c r="F133" s="71"/>
      <c r="G133" s="74">
        <f>SUM(H133:I133)</f>
        <v>0</v>
      </c>
      <c r="H133" s="74"/>
      <c r="I133" s="74"/>
      <c r="J133" s="74">
        <f>SUM(K133:L133)</f>
        <v>0</v>
      </c>
      <c r="K133" s="74"/>
      <c r="L133" s="74"/>
      <c r="M133" s="74">
        <f>SUM(N133:O133)</f>
        <v>0</v>
      </c>
      <c r="N133" s="74"/>
      <c r="O133" s="74"/>
      <c r="P133" s="69">
        <f t="shared" si="39"/>
        <v>0</v>
      </c>
      <c r="Q133" s="69">
        <f t="shared" si="40"/>
        <v>0</v>
      </c>
      <c r="R133" s="69">
        <f t="shared" si="41"/>
        <v>0</v>
      </c>
      <c r="S133" s="74">
        <f>SUM(T133:U133)</f>
        <v>0</v>
      </c>
      <c r="T133" s="74"/>
      <c r="U133" s="74"/>
      <c r="V133" s="74">
        <f>SUM(W133:X133)</f>
        <v>0</v>
      </c>
      <c r="W133" s="74"/>
      <c r="X133" s="74"/>
      <c r="Y133" s="69"/>
    </row>
    <row r="134" spans="1:25" ht="19.5" customHeight="1">
      <c r="A134" s="49">
        <v>2320</v>
      </c>
      <c r="B134" s="47" t="s">
        <v>765</v>
      </c>
      <c r="C134" s="47">
        <v>2</v>
      </c>
      <c r="D134" s="47">
        <v>0</v>
      </c>
      <c r="E134" s="71" t="s">
        <v>798</v>
      </c>
      <c r="F134" s="71"/>
      <c r="G134" s="74">
        <f>SUM(G136)</f>
        <v>0</v>
      </c>
      <c r="H134" s="74">
        <f t="shared" ref="H134:O134" si="68">SUM(H136)</f>
        <v>0</v>
      </c>
      <c r="I134" s="74">
        <f t="shared" si="68"/>
        <v>0</v>
      </c>
      <c r="J134" s="74">
        <f t="shared" si="68"/>
        <v>0</v>
      </c>
      <c r="K134" s="74">
        <f t="shared" si="68"/>
        <v>0</v>
      </c>
      <c r="L134" s="74">
        <f t="shared" si="68"/>
        <v>0</v>
      </c>
      <c r="M134" s="74">
        <f>SUM(M136)</f>
        <v>0</v>
      </c>
      <c r="N134" s="74">
        <f t="shared" si="68"/>
        <v>0</v>
      </c>
      <c r="O134" s="74">
        <f t="shared" si="68"/>
        <v>0</v>
      </c>
      <c r="P134" s="69">
        <f t="shared" si="39"/>
        <v>0</v>
      </c>
      <c r="Q134" s="69">
        <f t="shared" si="40"/>
        <v>0</v>
      </c>
      <c r="R134" s="69">
        <f t="shared" si="41"/>
        <v>0</v>
      </c>
      <c r="S134" s="74">
        <f t="shared" ref="S134:X134" si="69">SUM(S136)</f>
        <v>0</v>
      </c>
      <c r="T134" s="74">
        <f t="shared" si="69"/>
        <v>0</v>
      </c>
      <c r="U134" s="74">
        <f t="shared" si="69"/>
        <v>0</v>
      </c>
      <c r="V134" s="74">
        <f t="shared" si="69"/>
        <v>0</v>
      </c>
      <c r="W134" s="74">
        <f t="shared" si="69"/>
        <v>0</v>
      </c>
      <c r="X134" s="74">
        <f t="shared" si="69"/>
        <v>0</v>
      </c>
      <c r="Y134" s="69"/>
    </row>
    <row r="135" spans="1:25" s="48" customFormat="1" ht="14.25" customHeight="1">
      <c r="A135" s="49"/>
      <c r="B135" s="47"/>
      <c r="C135" s="47"/>
      <c r="D135" s="47"/>
      <c r="E135" s="71" t="s">
        <v>192</v>
      </c>
      <c r="F135" s="71"/>
      <c r="G135" s="74"/>
      <c r="H135" s="74"/>
      <c r="I135" s="74"/>
      <c r="J135" s="74"/>
      <c r="K135" s="74"/>
      <c r="L135" s="74"/>
      <c r="M135" s="74"/>
      <c r="N135" s="74"/>
      <c r="O135" s="74"/>
      <c r="P135" s="69">
        <f t="shared" si="39"/>
        <v>0</v>
      </c>
      <c r="Q135" s="69">
        <f t="shared" si="40"/>
        <v>0</v>
      </c>
      <c r="R135" s="69">
        <f t="shared" si="41"/>
        <v>0</v>
      </c>
      <c r="S135" s="74"/>
      <c r="T135" s="74"/>
      <c r="U135" s="74"/>
      <c r="V135" s="74"/>
      <c r="W135" s="74"/>
      <c r="X135" s="74"/>
      <c r="Y135" s="69"/>
    </row>
    <row r="136" spans="1:25" ht="15.75" customHeight="1">
      <c r="A136" s="49">
        <v>2321</v>
      </c>
      <c r="B136" s="47" t="s">
        <v>765</v>
      </c>
      <c r="C136" s="47">
        <v>2</v>
      </c>
      <c r="D136" s="47">
        <v>1</v>
      </c>
      <c r="E136" s="71" t="s">
        <v>799</v>
      </c>
      <c r="F136" s="71"/>
      <c r="G136" s="74">
        <f>SUM(H136:I136)</f>
        <v>0</v>
      </c>
      <c r="H136" s="74"/>
      <c r="I136" s="74"/>
      <c r="J136" s="74">
        <f>SUM(K136:L136)</f>
        <v>0</v>
      </c>
      <c r="K136" s="74"/>
      <c r="L136" s="74"/>
      <c r="M136" s="74">
        <f>SUM(N136:O136)</f>
        <v>0</v>
      </c>
      <c r="N136" s="74"/>
      <c r="O136" s="74"/>
      <c r="P136" s="69">
        <f t="shared" si="39"/>
        <v>0</v>
      </c>
      <c r="Q136" s="69">
        <f t="shared" si="40"/>
        <v>0</v>
      </c>
      <c r="R136" s="69">
        <f t="shared" si="41"/>
        <v>0</v>
      </c>
      <c r="S136" s="74">
        <f>SUM(T136:U136)</f>
        <v>0</v>
      </c>
      <c r="T136" s="74"/>
      <c r="U136" s="74"/>
      <c r="V136" s="74">
        <f>SUM(W136:X136)</f>
        <v>0</v>
      </c>
      <c r="W136" s="74"/>
      <c r="X136" s="74"/>
      <c r="Y136" s="69"/>
    </row>
    <row r="137" spans="1:25" ht="26.25" customHeight="1">
      <c r="A137" s="49">
        <v>2330</v>
      </c>
      <c r="B137" s="47" t="s">
        <v>765</v>
      </c>
      <c r="C137" s="47">
        <v>3</v>
      </c>
      <c r="D137" s="47">
        <v>0</v>
      </c>
      <c r="E137" s="71" t="s">
        <v>800</v>
      </c>
      <c r="F137" s="71"/>
      <c r="G137" s="74">
        <f>SUM(G139:G140)</f>
        <v>0</v>
      </c>
      <c r="H137" s="74">
        <f t="shared" ref="H137:O137" si="70">SUM(H139:H140)</f>
        <v>0</v>
      </c>
      <c r="I137" s="74">
        <f t="shared" si="70"/>
        <v>0</v>
      </c>
      <c r="J137" s="74">
        <f t="shared" si="70"/>
        <v>0</v>
      </c>
      <c r="K137" s="74">
        <f t="shared" si="70"/>
        <v>0</v>
      </c>
      <c r="L137" s="74">
        <f t="shared" si="70"/>
        <v>0</v>
      </c>
      <c r="M137" s="74">
        <f>SUM(M139:M140)</f>
        <v>0</v>
      </c>
      <c r="N137" s="74">
        <f t="shared" si="70"/>
        <v>0</v>
      </c>
      <c r="O137" s="74">
        <f t="shared" si="70"/>
        <v>0</v>
      </c>
      <c r="P137" s="69">
        <f t="shared" si="39"/>
        <v>0</v>
      </c>
      <c r="Q137" s="69">
        <f t="shared" si="40"/>
        <v>0</v>
      </c>
      <c r="R137" s="69">
        <f t="shared" si="41"/>
        <v>0</v>
      </c>
      <c r="S137" s="74">
        <f t="shared" ref="S137:X137" si="71">SUM(S139:S140)</f>
        <v>0</v>
      </c>
      <c r="T137" s="74">
        <f t="shared" si="71"/>
        <v>0</v>
      </c>
      <c r="U137" s="74">
        <f t="shared" si="71"/>
        <v>0</v>
      </c>
      <c r="V137" s="74">
        <f t="shared" si="71"/>
        <v>0</v>
      </c>
      <c r="W137" s="74">
        <f t="shared" si="71"/>
        <v>0</v>
      </c>
      <c r="X137" s="74">
        <f t="shared" si="71"/>
        <v>0</v>
      </c>
      <c r="Y137" s="69"/>
    </row>
    <row r="138" spans="1:25" s="48" customFormat="1" ht="16.5" customHeight="1">
      <c r="A138" s="49"/>
      <c r="B138" s="47"/>
      <c r="C138" s="47"/>
      <c r="D138" s="47"/>
      <c r="E138" s="71" t="s">
        <v>192</v>
      </c>
      <c r="F138" s="71"/>
      <c r="G138" s="74"/>
      <c r="H138" s="74"/>
      <c r="I138" s="74"/>
      <c r="J138" s="74"/>
      <c r="K138" s="74"/>
      <c r="L138" s="74"/>
      <c r="M138" s="74"/>
      <c r="N138" s="74"/>
      <c r="O138" s="74"/>
      <c r="P138" s="69">
        <f t="shared" si="39"/>
        <v>0</v>
      </c>
      <c r="Q138" s="69">
        <f t="shared" si="40"/>
        <v>0</v>
      </c>
      <c r="R138" s="69">
        <f t="shared" si="41"/>
        <v>0</v>
      </c>
      <c r="S138" s="74"/>
      <c r="T138" s="74"/>
      <c r="U138" s="74"/>
      <c r="V138" s="74"/>
      <c r="W138" s="74"/>
      <c r="X138" s="74"/>
      <c r="Y138" s="69"/>
    </row>
    <row r="139" spans="1:25" ht="20.25" customHeight="1">
      <c r="A139" s="49">
        <v>2331</v>
      </c>
      <c r="B139" s="47" t="s">
        <v>765</v>
      </c>
      <c r="C139" s="47">
        <v>3</v>
      </c>
      <c r="D139" s="47">
        <v>1</v>
      </c>
      <c r="E139" s="71" t="s">
        <v>801</v>
      </c>
      <c r="F139" s="71"/>
      <c r="G139" s="74">
        <f>SUM(H139:I139)</f>
        <v>0</v>
      </c>
      <c r="H139" s="74"/>
      <c r="I139" s="74"/>
      <c r="J139" s="74">
        <f>SUM(K139:L139)</f>
        <v>0</v>
      </c>
      <c r="K139" s="74"/>
      <c r="L139" s="74"/>
      <c r="M139" s="74">
        <f>SUM(N139:O139)</f>
        <v>0</v>
      </c>
      <c r="N139" s="74"/>
      <c r="O139" s="74"/>
      <c r="P139" s="69">
        <f t="shared" si="39"/>
        <v>0</v>
      </c>
      <c r="Q139" s="69">
        <f t="shared" si="40"/>
        <v>0</v>
      </c>
      <c r="R139" s="69">
        <f t="shared" si="41"/>
        <v>0</v>
      </c>
      <c r="S139" s="74">
        <f>SUM(T139:U139)</f>
        <v>0</v>
      </c>
      <c r="T139" s="74"/>
      <c r="U139" s="74"/>
      <c r="V139" s="74">
        <f>SUM(W139:X139)</f>
        <v>0</v>
      </c>
      <c r="W139" s="74"/>
      <c r="X139" s="74"/>
      <c r="Y139" s="69"/>
    </row>
    <row r="140" spans="1:25">
      <c r="A140" s="49">
        <v>2332</v>
      </c>
      <c r="B140" s="47" t="s">
        <v>765</v>
      </c>
      <c r="C140" s="47">
        <v>3</v>
      </c>
      <c r="D140" s="47">
        <v>2</v>
      </c>
      <c r="E140" s="71" t="s">
        <v>802</v>
      </c>
      <c r="F140" s="71"/>
      <c r="G140" s="74">
        <f>SUM(H140:I140)</f>
        <v>0</v>
      </c>
      <c r="H140" s="74"/>
      <c r="I140" s="74"/>
      <c r="J140" s="74">
        <f>SUM(K140:L140)</f>
        <v>0</v>
      </c>
      <c r="K140" s="74"/>
      <c r="L140" s="74"/>
      <c r="M140" s="74">
        <f>SUM(N140:O140)</f>
        <v>0</v>
      </c>
      <c r="N140" s="74"/>
      <c r="O140" s="74"/>
      <c r="P140" s="69">
        <f t="shared" si="39"/>
        <v>0</v>
      </c>
      <c r="Q140" s="69">
        <f t="shared" si="40"/>
        <v>0</v>
      </c>
      <c r="R140" s="69">
        <f t="shared" si="41"/>
        <v>0</v>
      </c>
      <c r="S140" s="74">
        <f>SUM(T140:U140)</f>
        <v>0</v>
      </c>
      <c r="T140" s="74"/>
      <c r="U140" s="74"/>
      <c r="V140" s="74">
        <f>SUM(W140:X140)</f>
        <v>0</v>
      </c>
      <c r="W140" s="74"/>
      <c r="X140" s="74"/>
      <c r="Y140" s="69"/>
    </row>
    <row r="141" spans="1:25">
      <c r="A141" s="49">
        <v>2340</v>
      </c>
      <c r="B141" s="47" t="s">
        <v>765</v>
      </c>
      <c r="C141" s="47">
        <v>4</v>
      </c>
      <c r="D141" s="47">
        <v>0</v>
      </c>
      <c r="E141" s="71" t="s">
        <v>803</v>
      </c>
      <c r="F141" s="71"/>
      <c r="G141" s="74">
        <f>SUM(G143)</f>
        <v>0</v>
      </c>
      <c r="H141" s="74">
        <f t="shared" ref="H141:O141" si="72">SUM(H143)</f>
        <v>0</v>
      </c>
      <c r="I141" s="74">
        <f t="shared" si="72"/>
        <v>0</v>
      </c>
      <c r="J141" s="74">
        <f t="shared" si="72"/>
        <v>0</v>
      </c>
      <c r="K141" s="74">
        <f t="shared" si="72"/>
        <v>0</v>
      </c>
      <c r="L141" s="74">
        <f t="shared" si="72"/>
        <v>0</v>
      </c>
      <c r="M141" s="74">
        <f>SUM(M143)</f>
        <v>0</v>
      </c>
      <c r="N141" s="74">
        <f t="shared" si="72"/>
        <v>0</v>
      </c>
      <c r="O141" s="74">
        <f t="shared" si="72"/>
        <v>0</v>
      </c>
      <c r="P141" s="69">
        <f t="shared" si="39"/>
        <v>0</v>
      </c>
      <c r="Q141" s="69">
        <f t="shared" si="40"/>
        <v>0</v>
      </c>
      <c r="R141" s="69">
        <f t="shared" si="41"/>
        <v>0</v>
      </c>
      <c r="S141" s="74">
        <f t="shared" ref="S141:X141" si="73">SUM(S143)</f>
        <v>0</v>
      </c>
      <c r="T141" s="74">
        <f t="shared" si="73"/>
        <v>0</v>
      </c>
      <c r="U141" s="74">
        <f t="shared" si="73"/>
        <v>0</v>
      </c>
      <c r="V141" s="74">
        <f t="shared" si="73"/>
        <v>0</v>
      </c>
      <c r="W141" s="74">
        <f t="shared" si="73"/>
        <v>0</v>
      </c>
      <c r="X141" s="74">
        <f t="shared" si="73"/>
        <v>0</v>
      </c>
      <c r="Y141" s="69"/>
    </row>
    <row r="142" spans="1:25" s="48" customFormat="1" ht="14.25" customHeight="1">
      <c r="A142" s="49"/>
      <c r="B142" s="47"/>
      <c r="C142" s="47"/>
      <c r="D142" s="47"/>
      <c r="E142" s="71" t="s">
        <v>192</v>
      </c>
      <c r="F142" s="71"/>
      <c r="G142" s="74"/>
      <c r="H142" s="74"/>
      <c r="I142" s="74"/>
      <c r="J142" s="74"/>
      <c r="K142" s="74"/>
      <c r="L142" s="74"/>
      <c r="M142" s="74"/>
      <c r="N142" s="74"/>
      <c r="O142" s="74"/>
      <c r="P142" s="69">
        <f t="shared" si="39"/>
        <v>0</v>
      </c>
      <c r="Q142" s="69">
        <f t="shared" si="40"/>
        <v>0</v>
      </c>
      <c r="R142" s="69">
        <f t="shared" si="41"/>
        <v>0</v>
      </c>
      <c r="S142" s="74"/>
      <c r="T142" s="74"/>
      <c r="U142" s="74"/>
      <c r="V142" s="74"/>
      <c r="W142" s="74"/>
      <c r="X142" s="74"/>
      <c r="Y142" s="69"/>
    </row>
    <row r="143" spans="1:25">
      <c r="A143" s="49">
        <v>2341</v>
      </c>
      <c r="B143" s="47" t="s">
        <v>765</v>
      </c>
      <c r="C143" s="47">
        <v>4</v>
      </c>
      <c r="D143" s="47">
        <v>1</v>
      </c>
      <c r="E143" s="71" t="s">
        <v>803</v>
      </c>
      <c r="F143" s="71"/>
      <c r="G143" s="74">
        <f>SUM(H143:I143)</f>
        <v>0</v>
      </c>
      <c r="H143" s="74"/>
      <c r="I143" s="74"/>
      <c r="J143" s="74">
        <f>SUM(K143:L143)</f>
        <v>0</v>
      </c>
      <c r="K143" s="74"/>
      <c r="L143" s="74"/>
      <c r="M143" s="74">
        <f>SUM(N143:O143)</f>
        <v>0</v>
      </c>
      <c r="N143" s="74"/>
      <c r="O143" s="74"/>
      <c r="P143" s="69">
        <f t="shared" si="39"/>
        <v>0</v>
      </c>
      <c r="Q143" s="69">
        <f t="shared" si="40"/>
        <v>0</v>
      </c>
      <c r="R143" s="69">
        <f t="shared" si="41"/>
        <v>0</v>
      </c>
      <c r="S143" s="74">
        <f>SUM(T143:U143)</f>
        <v>0</v>
      </c>
      <c r="T143" s="74"/>
      <c r="U143" s="74"/>
      <c r="V143" s="74">
        <f>SUM(W143:X143)</f>
        <v>0</v>
      </c>
      <c r="W143" s="74"/>
      <c r="X143" s="74"/>
      <c r="Y143" s="69"/>
    </row>
    <row r="144" spans="1:25" ht="14.25" customHeight="1">
      <c r="A144" s="49">
        <v>2350</v>
      </c>
      <c r="B144" s="47" t="s">
        <v>765</v>
      </c>
      <c r="C144" s="47">
        <v>5</v>
      </c>
      <c r="D144" s="47">
        <v>0</v>
      </c>
      <c r="E144" s="71" t="s">
        <v>804</v>
      </c>
      <c r="F144" s="71"/>
      <c r="G144" s="74">
        <f>SUM(G146)</f>
        <v>0</v>
      </c>
      <c r="H144" s="74">
        <f t="shared" ref="H144:O144" si="74">SUM(H146)</f>
        <v>0</v>
      </c>
      <c r="I144" s="74">
        <f t="shared" si="74"/>
        <v>0</v>
      </c>
      <c r="J144" s="74">
        <f t="shared" si="74"/>
        <v>0</v>
      </c>
      <c r="K144" s="74">
        <f t="shared" si="74"/>
        <v>0</v>
      </c>
      <c r="L144" s="74">
        <f t="shared" si="74"/>
        <v>0</v>
      </c>
      <c r="M144" s="74">
        <f>SUM(M146)</f>
        <v>0</v>
      </c>
      <c r="N144" s="74">
        <f t="shared" si="74"/>
        <v>0</v>
      </c>
      <c r="O144" s="74">
        <f t="shared" si="74"/>
        <v>0</v>
      </c>
      <c r="P144" s="69">
        <f t="shared" si="39"/>
        <v>0</v>
      </c>
      <c r="Q144" s="69">
        <f t="shared" si="40"/>
        <v>0</v>
      </c>
      <c r="R144" s="69">
        <f t="shared" si="41"/>
        <v>0</v>
      </c>
      <c r="S144" s="74">
        <f t="shared" ref="S144:X144" si="75">SUM(S146)</f>
        <v>0</v>
      </c>
      <c r="T144" s="74">
        <f t="shared" si="75"/>
        <v>0</v>
      </c>
      <c r="U144" s="74">
        <f t="shared" si="75"/>
        <v>0</v>
      </c>
      <c r="V144" s="74">
        <f t="shared" si="75"/>
        <v>0</v>
      </c>
      <c r="W144" s="74">
        <f t="shared" si="75"/>
        <v>0</v>
      </c>
      <c r="X144" s="74">
        <f t="shared" si="75"/>
        <v>0</v>
      </c>
      <c r="Y144" s="69"/>
    </row>
    <row r="145" spans="1:25" s="48" customFormat="1" ht="14.25" customHeight="1">
      <c r="A145" s="49"/>
      <c r="B145" s="47"/>
      <c r="C145" s="47"/>
      <c r="D145" s="47"/>
      <c r="E145" s="71" t="s">
        <v>192</v>
      </c>
      <c r="F145" s="71"/>
      <c r="G145" s="74"/>
      <c r="H145" s="74"/>
      <c r="I145" s="74"/>
      <c r="J145" s="74"/>
      <c r="K145" s="74"/>
      <c r="L145" s="74"/>
      <c r="M145" s="74"/>
      <c r="N145" s="74"/>
      <c r="O145" s="74"/>
      <c r="P145" s="69">
        <f t="shared" si="39"/>
        <v>0</v>
      </c>
      <c r="Q145" s="69">
        <f t="shared" si="40"/>
        <v>0</v>
      </c>
      <c r="R145" s="69">
        <f t="shared" si="41"/>
        <v>0</v>
      </c>
      <c r="S145" s="74"/>
      <c r="T145" s="74"/>
      <c r="U145" s="74"/>
      <c r="V145" s="74"/>
      <c r="W145" s="74"/>
      <c r="X145" s="74"/>
      <c r="Y145" s="69"/>
    </row>
    <row r="146" spans="1:25" ht="18" customHeight="1">
      <c r="A146" s="49">
        <v>2351</v>
      </c>
      <c r="B146" s="47" t="s">
        <v>765</v>
      </c>
      <c r="C146" s="47">
        <v>5</v>
      </c>
      <c r="D146" s="47">
        <v>1</v>
      </c>
      <c r="E146" s="71" t="s">
        <v>805</v>
      </c>
      <c r="F146" s="71"/>
      <c r="G146" s="74">
        <f>SUM(H146:I146)</f>
        <v>0</v>
      </c>
      <c r="H146" s="74"/>
      <c r="I146" s="74"/>
      <c r="J146" s="74">
        <f>SUM(K146:L146)</f>
        <v>0</v>
      </c>
      <c r="K146" s="74"/>
      <c r="L146" s="74"/>
      <c r="M146" s="74">
        <f>SUM(N146:O146)</f>
        <v>0</v>
      </c>
      <c r="N146" s="74"/>
      <c r="O146" s="74"/>
      <c r="P146" s="69">
        <f t="shared" ref="P146:P209" si="76">M146-J146</f>
        <v>0</v>
      </c>
      <c r="Q146" s="69">
        <f t="shared" si="40"/>
        <v>0</v>
      </c>
      <c r="R146" s="69">
        <f t="shared" si="41"/>
        <v>0</v>
      </c>
      <c r="S146" s="74">
        <f>SUM(T146:U146)</f>
        <v>0</v>
      </c>
      <c r="T146" s="74"/>
      <c r="U146" s="74"/>
      <c r="V146" s="74">
        <f>SUM(W146:X146)</f>
        <v>0</v>
      </c>
      <c r="W146" s="74"/>
      <c r="X146" s="74"/>
      <c r="Y146" s="69"/>
    </row>
    <row r="147" spans="1:25" ht="39" customHeight="1">
      <c r="A147" s="49">
        <v>2360</v>
      </c>
      <c r="B147" s="47" t="s">
        <v>765</v>
      </c>
      <c r="C147" s="47">
        <v>6</v>
      </c>
      <c r="D147" s="47">
        <v>0</v>
      </c>
      <c r="E147" s="71" t="s">
        <v>806</v>
      </c>
      <c r="F147" s="71"/>
      <c r="G147" s="74">
        <f>SUM(G149)</f>
        <v>0</v>
      </c>
      <c r="H147" s="74">
        <f t="shared" ref="H147:O147" si="77">SUM(H149)</f>
        <v>0</v>
      </c>
      <c r="I147" s="74">
        <f t="shared" si="77"/>
        <v>0</v>
      </c>
      <c r="J147" s="74">
        <f t="shared" si="77"/>
        <v>0</v>
      </c>
      <c r="K147" s="74">
        <f t="shared" si="77"/>
        <v>0</v>
      </c>
      <c r="L147" s="74">
        <f t="shared" si="77"/>
        <v>0</v>
      </c>
      <c r="M147" s="74">
        <f>SUM(M149)</f>
        <v>0</v>
      </c>
      <c r="N147" s="74">
        <f t="shared" si="77"/>
        <v>0</v>
      </c>
      <c r="O147" s="74">
        <f t="shared" si="77"/>
        <v>0</v>
      </c>
      <c r="P147" s="69">
        <f t="shared" si="76"/>
        <v>0</v>
      </c>
      <c r="Q147" s="69">
        <f t="shared" ref="Q147:Q210" si="78">N147-K147</f>
        <v>0</v>
      </c>
      <c r="R147" s="69">
        <f t="shared" ref="R147:R210" si="79">O147-L147</f>
        <v>0</v>
      </c>
      <c r="S147" s="74">
        <f t="shared" ref="S147:X147" si="80">SUM(S149)</f>
        <v>0</v>
      </c>
      <c r="T147" s="74">
        <f t="shared" si="80"/>
        <v>0</v>
      </c>
      <c r="U147" s="74">
        <f t="shared" si="80"/>
        <v>0</v>
      </c>
      <c r="V147" s="74">
        <f t="shared" si="80"/>
        <v>0</v>
      </c>
      <c r="W147" s="74">
        <f t="shared" si="80"/>
        <v>0</v>
      </c>
      <c r="X147" s="74">
        <f t="shared" si="80"/>
        <v>0</v>
      </c>
      <c r="Y147" s="69"/>
    </row>
    <row r="148" spans="1:25" s="48" customFormat="1" ht="13.5" customHeight="1">
      <c r="A148" s="49"/>
      <c r="B148" s="47"/>
      <c r="C148" s="47"/>
      <c r="D148" s="47"/>
      <c r="E148" s="71" t="s">
        <v>192</v>
      </c>
      <c r="F148" s="71"/>
      <c r="G148" s="74"/>
      <c r="H148" s="74"/>
      <c r="I148" s="74"/>
      <c r="J148" s="74"/>
      <c r="K148" s="74"/>
      <c r="L148" s="74"/>
      <c r="M148" s="74"/>
      <c r="N148" s="74"/>
      <c r="O148" s="74"/>
      <c r="P148" s="69">
        <f t="shared" si="76"/>
        <v>0</v>
      </c>
      <c r="Q148" s="69">
        <f t="shared" si="78"/>
        <v>0</v>
      </c>
      <c r="R148" s="69">
        <f t="shared" si="79"/>
        <v>0</v>
      </c>
      <c r="S148" s="74"/>
      <c r="T148" s="74"/>
      <c r="U148" s="74"/>
      <c r="V148" s="74"/>
      <c r="W148" s="74"/>
      <c r="X148" s="74"/>
      <c r="Y148" s="69"/>
    </row>
    <row r="149" spans="1:25" ht="42" customHeight="1">
      <c r="A149" s="49">
        <v>2361</v>
      </c>
      <c r="B149" s="47" t="s">
        <v>765</v>
      </c>
      <c r="C149" s="47">
        <v>6</v>
      </c>
      <c r="D149" s="47">
        <v>1</v>
      </c>
      <c r="E149" s="71" t="s">
        <v>806</v>
      </c>
      <c r="F149" s="71"/>
      <c r="G149" s="74">
        <f>SUM(H149:I149)</f>
        <v>0</v>
      </c>
      <c r="H149" s="74"/>
      <c r="I149" s="74"/>
      <c r="J149" s="74">
        <f>SUM(K149:L149)</f>
        <v>0</v>
      </c>
      <c r="K149" s="74"/>
      <c r="L149" s="74"/>
      <c r="M149" s="74">
        <f>SUM(N149:O149)</f>
        <v>0</v>
      </c>
      <c r="N149" s="74"/>
      <c r="O149" s="74"/>
      <c r="P149" s="69">
        <f t="shared" si="76"/>
        <v>0</v>
      </c>
      <c r="Q149" s="69">
        <f t="shared" si="78"/>
        <v>0</v>
      </c>
      <c r="R149" s="69">
        <f t="shared" si="79"/>
        <v>0</v>
      </c>
      <c r="S149" s="74">
        <f>SUM(T149:U149)</f>
        <v>0</v>
      </c>
      <c r="T149" s="74"/>
      <c r="U149" s="74"/>
      <c r="V149" s="74">
        <f>SUM(W149:X149)</f>
        <v>0</v>
      </c>
      <c r="W149" s="74"/>
      <c r="X149" s="74"/>
      <c r="Y149" s="69"/>
    </row>
    <row r="150" spans="1:25" ht="34.5" customHeight="1">
      <c r="A150" s="49">
        <v>2370</v>
      </c>
      <c r="B150" s="47" t="s">
        <v>765</v>
      </c>
      <c r="C150" s="47">
        <v>7</v>
      </c>
      <c r="D150" s="47">
        <v>0</v>
      </c>
      <c r="E150" s="71" t="s">
        <v>807</v>
      </c>
      <c r="F150" s="71"/>
      <c r="G150" s="74">
        <f>SUM(G152)</f>
        <v>0</v>
      </c>
      <c r="H150" s="74">
        <f t="shared" ref="H150:O150" si="81">SUM(H152)</f>
        <v>0</v>
      </c>
      <c r="I150" s="74">
        <f t="shared" si="81"/>
        <v>0</v>
      </c>
      <c r="J150" s="74">
        <f t="shared" si="81"/>
        <v>0</v>
      </c>
      <c r="K150" s="74">
        <f t="shared" si="81"/>
        <v>0</v>
      </c>
      <c r="L150" s="74">
        <f t="shared" si="81"/>
        <v>0</v>
      </c>
      <c r="M150" s="74">
        <f>SUM(M152)</f>
        <v>0</v>
      </c>
      <c r="N150" s="74">
        <f t="shared" si="81"/>
        <v>0</v>
      </c>
      <c r="O150" s="74">
        <f t="shared" si="81"/>
        <v>0</v>
      </c>
      <c r="P150" s="69">
        <f t="shared" si="76"/>
        <v>0</v>
      </c>
      <c r="Q150" s="69">
        <f t="shared" si="78"/>
        <v>0</v>
      </c>
      <c r="R150" s="69">
        <f t="shared" si="79"/>
        <v>0</v>
      </c>
      <c r="S150" s="74">
        <f t="shared" ref="S150:X150" si="82">SUM(S152)</f>
        <v>0</v>
      </c>
      <c r="T150" s="74">
        <f t="shared" si="82"/>
        <v>0</v>
      </c>
      <c r="U150" s="74">
        <f t="shared" si="82"/>
        <v>0</v>
      </c>
      <c r="V150" s="74">
        <f t="shared" si="82"/>
        <v>0</v>
      </c>
      <c r="W150" s="74">
        <f t="shared" si="82"/>
        <v>0</v>
      </c>
      <c r="X150" s="74">
        <f t="shared" si="82"/>
        <v>0</v>
      </c>
      <c r="Y150" s="69"/>
    </row>
    <row r="151" spans="1:25" s="48" customFormat="1" ht="12" customHeight="1">
      <c r="A151" s="49"/>
      <c r="B151" s="47"/>
      <c r="C151" s="47"/>
      <c r="D151" s="47"/>
      <c r="E151" s="71" t="s">
        <v>192</v>
      </c>
      <c r="F151" s="71"/>
      <c r="G151" s="74"/>
      <c r="H151" s="74"/>
      <c r="I151" s="74"/>
      <c r="J151" s="74"/>
      <c r="K151" s="74"/>
      <c r="L151" s="74"/>
      <c r="M151" s="74"/>
      <c r="N151" s="74"/>
      <c r="O151" s="74"/>
      <c r="P151" s="69">
        <f t="shared" si="76"/>
        <v>0</v>
      </c>
      <c r="Q151" s="69">
        <f t="shared" si="78"/>
        <v>0</v>
      </c>
      <c r="R151" s="69">
        <f t="shared" si="79"/>
        <v>0</v>
      </c>
      <c r="S151" s="74"/>
      <c r="T151" s="74"/>
      <c r="U151" s="74"/>
      <c r="V151" s="74"/>
      <c r="W151" s="74"/>
      <c r="X151" s="74"/>
      <c r="Y151" s="69"/>
    </row>
    <row r="152" spans="1:25" ht="38.25" customHeight="1">
      <c r="A152" s="49">
        <v>2371</v>
      </c>
      <c r="B152" s="47" t="s">
        <v>765</v>
      </c>
      <c r="C152" s="47">
        <v>7</v>
      </c>
      <c r="D152" s="47">
        <v>1</v>
      </c>
      <c r="E152" s="71" t="s">
        <v>808</v>
      </c>
      <c r="F152" s="71"/>
      <c r="G152" s="74">
        <f>SUM(H152:I152)</f>
        <v>0</v>
      </c>
      <c r="H152" s="74"/>
      <c r="I152" s="74"/>
      <c r="J152" s="74">
        <f>SUM(K152:L152)</f>
        <v>0</v>
      </c>
      <c r="K152" s="74"/>
      <c r="L152" s="74"/>
      <c r="M152" s="74">
        <f>SUM(N152:O152)</f>
        <v>0</v>
      </c>
      <c r="N152" s="74"/>
      <c r="O152" s="74"/>
      <c r="P152" s="69">
        <f t="shared" si="76"/>
        <v>0</v>
      </c>
      <c r="Q152" s="69">
        <f t="shared" si="78"/>
        <v>0</v>
      </c>
      <c r="R152" s="69">
        <f t="shared" si="79"/>
        <v>0</v>
      </c>
      <c r="S152" s="74">
        <f>SUM(T152:U152)</f>
        <v>0</v>
      </c>
      <c r="T152" s="74"/>
      <c r="U152" s="74"/>
      <c r="V152" s="74">
        <f>SUM(W152:X152)</f>
        <v>0</v>
      </c>
      <c r="W152" s="74"/>
      <c r="X152" s="74"/>
      <c r="Y152" s="69"/>
    </row>
    <row r="153" spans="1:25" s="46" customFormat="1" ht="48.75" customHeight="1">
      <c r="A153" s="49">
        <v>2400</v>
      </c>
      <c r="B153" s="50" t="s">
        <v>202</v>
      </c>
      <c r="C153" s="50">
        <v>0</v>
      </c>
      <c r="D153" s="50">
        <v>0</v>
      </c>
      <c r="E153" s="67" t="s">
        <v>965</v>
      </c>
      <c r="F153" s="67"/>
      <c r="G153" s="158">
        <f>SUM(G155,G159,G172,G180,G185,G199,G202,G208,G217)</f>
        <v>1328247.4118999999</v>
      </c>
      <c r="H153" s="158">
        <f t="shared" ref="H153:O153" si="83">SUM(H155,H159,H172,H180,H185,H199,H202,H208,H217)</f>
        <v>172859.7616</v>
      </c>
      <c r="I153" s="158">
        <f t="shared" si="83"/>
        <v>1155387.6502999999</v>
      </c>
      <c r="J153" s="158">
        <f t="shared" si="83"/>
        <v>595232.49579999922</v>
      </c>
      <c r="K153" s="158">
        <f t="shared" si="83"/>
        <v>137745.54999999926</v>
      </c>
      <c r="L153" s="158">
        <f t="shared" si="83"/>
        <v>457486.94579999987</v>
      </c>
      <c r="M153" s="158">
        <f>SUM(M155,M159,M172,M180,M185,M199,M202,M208,M217)</f>
        <v>1013931.9269999999</v>
      </c>
      <c r="N153" s="158">
        <f t="shared" si="83"/>
        <v>161005</v>
      </c>
      <c r="O153" s="158">
        <f t="shared" si="83"/>
        <v>852926.92699999991</v>
      </c>
      <c r="P153" s="195">
        <f t="shared" si="76"/>
        <v>418699.43120000069</v>
      </c>
      <c r="Q153" s="195">
        <f t="shared" si="78"/>
        <v>23259.450000000739</v>
      </c>
      <c r="R153" s="195">
        <f t="shared" si="79"/>
        <v>395439.98120000004</v>
      </c>
      <c r="S153" s="158">
        <f t="shared" ref="S153:X153" si="84">SUM(S155,S159,S172,S180,S185,S199,S202,S208,S217)</f>
        <v>1589420.85</v>
      </c>
      <c r="T153" s="158">
        <f t="shared" si="84"/>
        <v>166505</v>
      </c>
      <c r="U153" s="158">
        <f t="shared" si="84"/>
        <v>1422915.85</v>
      </c>
      <c r="V153" s="158">
        <f t="shared" si="84"/>
        <v>1580843.8</v>
      </c>
      <c r="W153" s="158">
        <f t="shared" si="84"/>
        <v>171505</v>
      </c>
      <c r="X153" s="158">
        <f t="shared" si="84"/>
        <v>1409338.8</v>
      </c>
      <c r="Y153" s="69"/>
    </row>
    <row r="154" spans="1:25" ht="18" customHeight="1">
      <c r="A154" s="49"/>
      <c r="B154" s="47"/>
      <c r="C154" s="47"/>
      <c r="D154" s="47"/>
      <c r="E154" s="71" t="s">
        <v>5</v>
      </c>
      <c r="F154" s="71"/>
      <c r="G154" s="74"/>
      <c r="H154" s="74"/>
      <c r="I154" s="74"/>
      <c r="J154" s="74"/>
      <c r="K154" s="74"/>
      <c r="L154" s="74"/>
      <c r="M154" s="74"/>
      <c r="N154" s="74"/>
      <c r="O154" s="74"/>
      <c r="P154" s="69">
        <f t="shared" si="76"/>
        <v>0</v>
      </c>
      <c r="Q154" s="69">
        <f t="shared" si="78"/>
        <v>0</v>
      </c>
      <c r="R154" s="69">
        <f t="shared" si="79"/>
        <v>0</v>
      </c>
      <c r="S154" s="74"/>
      <c r="T154" s="74"/>
      <c r="U154" s="74"/>
      <c r="V154" s="74"/>
      <c r="W154" s="74"/>
      <c r="X154" s="74"/>
      <c r="Y154" s="69"/>
    </row>
    <row r="155" spans="1:25" s="196" customFormat="1" ht="36.75" customHeight="1">
      <c r="A155" s="51">
        <v>2410</v>
      </c>
      <c r="B155" s="50" t="s">
        <v>202</v>
      </c>
      <c r="C155" s="50">
        <v>1</v>
      </c>
      <c r="D155" s="50">
        <v>0</v>
      </c>
      <c r="E155" s="67" t="s">
        <v>203</v>
      </c>
      <c r="F155" s="67"/>
      <c r="G155" s="158">
        <f>SUM(G157:G158)</f>
        <v>0</v>
      </c>
      <c r="H155" s="158">
        <f t="shared" ref="H155:O155" si="85">SUM(H157:H158)</f>
        <v>0</v>
      </c>
      <c r="I155" s="158">
        <f t="shared" si="85"/>
        <v>0</v>
      </c>
      <c r="J155" s="158">
        <f t="shared" si="85"/>
        <v>0</v>
      </c>
      <c r="K155" s="158">
        <f t="shared" si="85"/>
        <v>0</v>
      </c>
      <c r="L155" s="158">
        <f t="shared" si="85"/>
        <v>0</v>
      </c>
      <c r="M155" s="158">
        <f>SUM(M157:M158)</f>
        <v>0</v>
      </c>
      <c r="N155" s="158">
        <f t="shared" si="85"/>
        <v>0</v>
      </c>
      <c r="O155" s="158">
        <f t="shared" si="85"/>
        <v>0</v>
      </c>
      <c r="P155" s="195">
        <f t="shared" si="76"/>
        <v>0</v>
      </c>
      <c r="Q155" s="195">
        <f t="shared" si="78"/>
        <v>0</v>
      </c>
      <c r="R155" s="195">
        <f t="shared" si="79"/>
        <v>0</v>
      </c>
      <c r="S155" s="158">
        <f t="shared" ref="S155:X155" si="86">SUM(S157:S158)</f>
        <v>0</v>
      </c>
      <c r="T155" s="158">
        <f t="shared" si="86"/>
        <v>0</v>
      </c>
      <c r="U155" s="158">
        <f t="shared" si="86"/>
        <v>0</v>
      </c>
      <c r="V155" s="158">
        <f t="shared" si="86"/>
        <v>0</v>
      </c>
      <c r="W155" s="158">
        <f t="shared" si="86"/>
        <v>0</v>
      </c>
      <c r="X155" s="158">
        <f t="shared" si="86"/>
        <v>0</v>
      </c>
      <c r="Y155" s="69"/>
    </row>
    <row r="156" spans="1:25" s="48" customFormat="1" ht="13.5" customHeight="1">
      <c r="A156" s="49"/>
      <c r="B156" s="47"/>
      <c r="C156" s="47"/>
      <c r="D156" s="47"/>
      <c r="E156" s="71" t="s">
        <v>192</v>
      </c>
      <c r="F156" s="71"/>
      <c r="G156" s="74"/>
      <c r="H156" s="74"/>
      <c r="I156" s="74"/>
      <c r="J156" s="74"/>
      <c r="K156" s="74"/>
      <c r="L156" s="74"/>
      <c r="M156" s="74"/>
      <c r="N156" s="74"/>
      <c r="O156" s="74"/>
      <c r="P156" s="69">
        <f t="shared" si="76"/>
        <v>0</v>
      </c>
      <c r="Q156" s="69">
        <f t="shared" si="78"/>
        <v>0</v>
      </c>
      <c r="R156" s="69">
        <f t="shared" si="79"/>
        <v>0</v>
      </c>
      <c r="S156" s="74"/>
      <c r="T156" s="74"/>
      <c r="U156" s="74"/>
      <c r="V156" s="74"/>
      <c r="W156" s="74"/>
      <c r="X156" s="74"/>
      <c r="Y156" s="69"/>
    </row>
    <row r="157" spans="1:25" ht="29.25" customHeight="1">
      <c r="A157" s="49">
        <v>2411</v>
      </c>
      <c r="B157" s="47" t="s">
        <v>202</v>
      </c>
      <c r="C157" s="47">
        <v>1</v>
      </c>
      <c r="D157" s="47">
        <v>1</v>
      </c>
      <c r="E157" s="71" t="s">
        <v>809</v>
      </c>
      <c r="F157" s="71"/>
      <c r="G157" s="74">
        <f>SUM(H157:I157)</f>
        <v>0</v>
      </c>
      <c r="H157" s="74"/>
      <c r="I157" s="74"/>
      <c r="J157" s="74">
        <f>SUM(K157:L157)</f>
        <v>0</v>
      </c>
      <c r="K157" s="74"/>
      <c r="L157" s="74"/>
      <c r="M157" s="74">
        <f>SUM(N157:O157)</f>
        <v>0</v>
      </c>
      <c r="N157" s="74"/>
      <c r="O157" s="74"/>
      <c r="P157" s="69">
        <f t="shared" si="76"/>
        <v>0</v>
      </c>
      <c r="Q157" s="69">
        <f t="shared" si="78"/>
        <v>0</v>
      </c>
      <c r="R157" s="69">
        <f t="shared" si="79"/>
        <v>0</v>
      </c>
      <c r="S157" s="74">
        <f>SUM(T157:U157)</f>
        <v>0</v>
      </c>
      <c r="T157" s="74"/>
      <c r="U157" s="74"/>
      <c r="V157" s="74">
        <f>SUM(W157:X157)</f>
        <v>0</v>
      </c>
      <c r="W157" s="74"/>
      <c r="X157" s="74"/>
      <c r="Y157" s="69"/>
    </row>
    <row r="158" spans="1:25" ht="36.75" customHeight="1">
      <c r="A158" s="49">
        <v>2412</v>
      </c>
      <c r="B158" s="47" t="s">
        <v>202</v>
      </c>
      <c r="C158" s="47">
        <v>1</v>
      </c>
      <c r="D158" s="47">
        <v>2</v>
      </c>
      <c r="E158" s="71" t="s">
        <v>810</v>
      </c>
      <c r="F158" s="71"/>
      <c r="G158" s="74">
        <f>SUM(H158:I158)</f>
        <v>0</v>
      </c>
      <c r="H158" s="74"/>
      <c r="I158" s="74"/>
      <c r="J158" s="74">
        <f>SUM(K158:L158)</f>
        <v>0</v>
      </c>
      <c r="K158" s="74"/>
      <c r="L158" s="74"/>
      <c r="M158" s="74">
        <f>SUM(N158:O158)</f>
        <v>0</v>
      </c>
      <c r="N158" s="74"/>
      <c r="O158" s="74"/>
      <c r="P158" s="69">
        <f t="shared" si="76"/>
        <v>0</v>
      </c>
      <c r="Q158" s="69">
        <f t="shared" si="78"/>
        <v>0</v>
      </c>
      <c r="R158" s="69">
        <f t="shared" si="79"/>
        <v>0</v>
      </c>
      <c r="S158" s="74">
        <f>SUM(T158:U158)</f>
        <v>0</v>
      </c>
      <c r="T158" s="74"/>
      <c r="U158" s="74"/>
      <c r="V158" s="74">
        <f>SUM(W158:X158)</f>
        <v>0</v>
      </c>
      <c r="W158" s="74"/>
      <c r="X158" s="74"/>
      <c r="Y158" s="69"/>
    </row>
    <row r="159" spans="1:25" ht="40.5" customHeight="1">
      <c r="A159" s="51">
        <v>2420</v>
      </c>
      <c r="B159" s="50" t="s">
        <v>202</v>
      </c>
      <c r="C159" s="50">
        <v>2</v>
      </c>
      <c r="D159" s="50">
        <v>0</v>
      </c>
      <c r="E159" s="67" t="s">
        <v>204</v>
      </c>
      <c r="F159" s="67"/>
      <c r="G159" s="158">
        <f>SUM(H159:I159)</f>
        <v>0</v>
      </c>
      <c r="H159" s="158">
        <f>SUM(H161,H169,H170,H171)</f>
        <v>0</v>
      </c>
      <c r="I159" s="158">
        <f>SUM(I161,I169,I170,I171)</f>
        <v>0</v>
      </c>
      <c r="J159" s="158">
        <f>SUM(K159:L159)</f>
        <v>0</v>
      </c>
      <c r="K159" s="158">
        <f>SUM(K161,K169,K170,K171)</f>
        <v>0</v>
      </c>
      <c r="L159" s="158">
        <f>SUM(L161,L169,L170,L171)</f>
        <v>0</v>
      </c>
      <c r="M159" s="158">
        <f>SUM(N159:O159)</f>
        <v>0</v>
      </c>
      <c r="N159" s="158">
        <f>SUM(N161,N169,N170,N171)</f>
        <v>0</v>
      </c>
      <c r="O159" s="158">
        <f>SUM(O161,O169,O170,O171)</f>
        <v>0</v>
      </c>
      <c r="P159" s="195">
        <f t="shared" si="76"/>
        <v>0</v>
      </c>
      <c r="Q159" s="195">
        <f t="shared" si="78"/>
        <v>0</v>
      </c>
      <c r="R159" s="195">
        <f t="shared" si="79"/>
        <v>0</v>
      </c>
      <c r="S159" s="158">
        <f>SUM(T159:U159)</f>
        <v>0</v>
      </c>
      <c r="T159" s="158">
        <f>SUM(T161,T169,T170,T171)</f>
        <v>0</v>
      </c>
      <c r="U159" s="158">
        <f>SUM(U161,U169,U170,U171)</f>
        <v>0</v>
      </c>
      <c r="V159" s="158">
        <f>SUM(W159:X159)</f>
        <v>0</v>
      </c>
      <c r="W159" s="158">
        <f>SUM(W161,W169,W170,W171)</f>
        <v>0</v>
      </c>
      <c r="X159" s="158">
        <f>SUM(X161,X169,X170,X171)</f>
        <v>0</v>
      </c>
      <c r="Y159" s="69"/>
    </row>
    <row r="160" spans="1:25" s="48" customFormat="1" ht="13.5" customHeight="1">
      <c r="A160" s="49"/>
      <c r="B160" s="47"/>
      <c r="C160" s="47"/>
      <c r="D160" s="47"/>
      <c r="E160" s="71" t="s">
        <v>192</v>
      </c>
      <c r="F160" s="71"/>
      <c r="G160" s="74"/>
      <c r="H160" s="74"/>
      <c r="I160" s="74"/>
      <c r="J160" s="74"/>
      <c r="K160" s="74"/>
      <c r="L160" s="74"/>
      <c r="M160" s="74"/>
      <c r="N160" s="74"/>
      <c r="O160" s="74"/>
      <c r="P160" s="69">
        <f t="shared" si="76"/>
        <v>0</v>
      </c>
      <c r="Q160" s="69">
        <f t="shared" si="78"/>
        <v>0</v>
      </c>
      <c r="R160" s="69">
        <f t="shared" si="79"/>
        <v>0</v>
      </c>
      <c r="S160" s="74"/>
      <c r="T160" s="74"/>
      <c r="U160" s="74"/>
      <c r="V160" s="74"/>
      <c r="W160" s="74"/>
      <c r="X160" s="74"/>
      <c r="Y160" s="69"/>
    </row>
    <row r="161" spans="1:25" ht="16.5" customHeight="1">
      <c r="A161" s="49">
        <v>2421</v>
      </c>
      <c r="B161" s="47" t="s">
        <v>202</v>
      </c>
      <c r="C161" s="47">
        <v>2</v>
      </c>
      <c r="D161" s="47">
        <v>1</v>
      </c>
      <c r="E161" s="71" t="s">
        <v>811</v>
      </c>
      <c r="F161" s="71"/>
      <c r="G161" s="74">
        <f t="shared" ref="G161:G172" si="87">SUM(H161:I161)</f>
        <v>0</v>
      </c>
      <c r="H161" s="74">
        <f>SUM(H162,H164)</f>
        <v>0</v>
      </c>
      <c r="I161" s="74">
        <f>SUM(I162,I164,I167)</f>
        <v>0</v>
      </c>
      <c r="J161" s="74">
        <f t="shared" ref="J161:J172" si="88">SUM(K161:L161)</f>
        <v>0</v>
      </c>
      <c r="K161" s="74">
        <f>SUM(K162,K164)</f>
        <v>0</v>
      </c>
      <c r="L161" s="74">
        <f>SUM(L162,L164,L167)</f>
        <v>0</v>
      </c>
      <c r="M161" s="74">
        <f t="shared" ref="M161:M172" si="89">SUM(N161:O161)</f>
        <v>0</v>
      </c>
      <c r="N161" s="74">
        <f>SUM(N162,N164)</f>
        <v>0</v>
      </c>
      <c r="O161" s="74">
        <f>SUM(O162,O164,O167)</f>
        <v>0</v>
      </c>
      <c r="P161" s="69">
        <f t="shared" si="76"/>
        <v>0</v>
      </c>
      <c r="Q161" s="69">
        <f t="shared" si="78"/>
        <v>0</v>
      </c>
      <c r="R161" s="69">
        <f t="shared" si="79"/>
        <v>0</v>
      </c>
      <c r="S161" s="74">
        <f t="shared" ref="S161:S172" si="90">SUM(T161:U161)</f>
        <v>0</v>
      </c>
      <c r="T161" s="74">
        <f>SUM(T162,T164)</f>
        <v>0</v>
      </c>
      <c r="U161" s="74">
        <f>SUM(U162,U164,U167)</f>
        <v>0</v>
      </c>
      <c r="V161" s="74">
        <f t="shared" ref="V161:V172" si="91">SUM(W161:X161)</f>
        <v>0</v>
      </c>
      <c r="W161" s="74">
        <f>SUM(W162,W164)</f>
        <v>0</v>
      </c>
      <c r="X161" s="74">
        <f>SUM(X162,X164,X167)</f>
        <v>0</v>
      </c>
      <c r="Y161" s="69"/>
    </row>
    <row r="162" spans="1:25" ht="18.75" customHeight="1">
      <c r="A162" s="49"/>
      <c r="B162" s="47" t="s">
        <v>202</v>
      </c>
      <c r="C162" s="47" t="s">
        <v>199</v>
      </c>
      <c r="D162" s="47" t="s">
        <v>191</v>
      </c>
      <c r="E162" s="85" t="s">
        <v>812</v>
      </c>
      <c r="F162" s="82"/>
      <c r="G162" s="74">
        <f t="shared" si="87"/>
        <v>0</v>
      </c>
      <c r="H162" s="74">
        <f>SUM(H163)</f>
        <v>0</v>
      </c>
      <c r="I162" s="74">
        <f>SUM(I163)</f>
        <v>0</v>
      </c>
      <c r="J162" s="74">
        <f t="shared" si="88"/>
        <v>0</v>
      </c>
      <c r="K162" s="74">
        <f>SUM(K163)</f>
        <v>0</v>
      </c>
      <c r="L162" s="74">
        <f>SUM(L163)</f>
        <v>0</v>
      </c>
      <c r="M162" s="74">
        <f t="shared" si="89"/>
        <v>0</v>
      </c>
      <c r="N162" s="74">
        <f>SUM(N163)</f>
        <v>0</v>
      </c>
      <c r="O162" s="74">
        <f>SUM(O163)</f>
        <v>0</v>
      </c>
      <c r="P162" s="69">
        <f t="shared" si="76"/>
        <v>0</v>
      </c>
      <c r="Q162" s="69">
        <f t="shared" si="78"/>
        <v>0</v>
      </c>
      <c r="R162" s="69">
        <f t="shared" si="79"/>
        <v>0</v>
      </c>
      <c r="S162" s="74">
        <f t="shared" si="90"/>
        <v>0</v>
      </c>
      <c r="T162" s="74">
        <f>SUM(T163)</f>
        <v>0</v>
      </c>
      <c r="U162" s="74">
        <f>SUM(U163)</f>
        <v>0</v>
      </c>
      <c r="V162" s="74">
        <f t="shared" si="91"/>
        <v>0</v>
      </c>
      <c r="W162" s="74">
        <f>SUM(W163)</f>
        <v>0</v>
      </c>
      <c r="X162" s="74">
        <f>SUM(X163)</f>
        <v>0</v>
      </c>
      <c r="Y162" s="69"/>
    </row>
    <row r="163" spans="1:25" ht="25.5" customHeight="1">
      <c r="A163" s="49"/>
      <c r="B163" s="47"/>
      <c r="C163" s="47"/>
      <c r="D163" s="47"/>
      <c r="E163" s="71" t="s">
        <v>776</v>
      </c>
      <c r="F163" s="71" t="s">
        <v>263</v>
      </c>
      <c r="G163" s="74">
        <f t="shared" si="87"/>
        <v>0</v>
      </c>
      <c r="H163" s="74"/>
      <c r="I163" s="74"/>
      <c r="J163" s="74">
        <f t="shared" si="88"/>
        <v>0</v>
      </c>
      <c r="K163" s="74"/>
      <c r="L163" s="74"/>
      <c r="M163" s="74">
        <f t="shared" si="89"/>
        <v>0</v>
      </c>
      <c r="N163" s="74"/>
      <c r="O163" s="74"/>
      <c r="P163" s="69">
        <f t="shared" si="76"/>
        <v>0</v>
      </c>
      <c r="Q163" s="69">
        <f t="shared" si="78"/>
        <v>0</v>
      </c>
      <c r="R163" s="69">
        <f t="shared" si="79"/>
        <v>0</v>
      </c>
      <c r="S163" s="74">
        <f t="shared" si="90"/>
        <v>0</v>
      </c>
      <c r="T163" s="74"/>
      <c r="U163" s="74"/>
      <c r="V163" s="74">
        <f t="shared" si="91"/>
        <v>0</v>
      </c>
      <c r="W163" s="74"/>
      <c r="X163" s="74"/>
      <c r="Y163" s="69"/>
    </row>
    <row r="164" spans="1:25" ht="29.25" customHeight="1">
      <c r="A164" s="49"/>
      <c r="B164" s="47" t="s">
        <v>202</v>
      </c>
      <c r="C164" s="47" t="s">
        <v>199</v>
      </c>
      <c r="D164" s="47" t="s">
        <v>191</v>
      </c>
      <c r="E164" s="199" t="s">
        <v>813</v>
      </c>
      <c r="F164" s="83"/>
      <c r="G164" s="74">
        <f t="shared" si="87"/>
        <v>0</v>
      </c>
      <c r="H164" s="74">
        <f>SUM(H165,H166)</f>
        <v>0</v>
      </c>
      <c r="I164" s="74">
        <f>SUM(I165,I166)</f>
        <v>0</v>
      </c>
      <c r="J164" s="74">
        <f t="shared" si="88"/>
        <v>0</v>
      </c>
      <c r="K164" s="74">
        <f>SUM(K165,K166)</f>
        <v>0</v>
      </c>
      <c r="L164" s="74">
        <f>SUM(L165,L166)</f>
        <v>0</v>
      </c>
      <c r="M164" s="74">
        <f t="shared" si="89"/>
        <v>0</v>
      </c>
      <c r="N164" s="74">
        <f>SUM(N165,N166)</f>
        <v>0</v>
      </c>
      <c r="O164" s="74">
        <f>SUM(O165,O166)</f>
        <v>0</v>
      </c>
      <c r="P164" s="69">
        <f t="shared" si="76"/>
        <v>0</v>
      </c>
      <c r="Q164" s="69">
        <f t="shared" si="78"/>
        <v>0</v>
      </c>
      <c r="R164" s="69">
        <f t="shared" si="79"/>
        <v>0</v>
      </c>
      <c r="S164" s="74">
        <f t="shared" si="90"/>
        <v>0</v>
      </c>
      <c r="T164" s="74">
        <f>SUM(T165,T166)</f>
        <v>0</v>
      </c>
      <c r="U164" s="74">
        <f>SUM(U165,U166)</f>
        <v>0</v>
      </c>
      <c r="V164" s="74">
        <f t="shared" si="91"/>
        <v>0</v>
      </c>
      <c r="W164" s="74">
        <f>SUM(W165,W166)</f>
        <v>0</v>
      </c>
      <c r="X164" s="74">
        <f>SUM(X165,X166)</f>
        <v>0</v>
      </c>
      <c r="Y164" s="69"/>
    </row>
    <row r="165" spans="1:25" ht="33" customHeight="1">
      <c r="A165" s="49"/>
      <c r="B165" s="47"/>
      <c r="C165" s="47"/>
      <c r="D165" s="47"/>
      <c r="E165" s="71" t="s">
        <v>923</v>
      </c>
      <c r="F165" s="71" t="s">
        <v>266</v>
      </c>
      <c r="G165" s="74">
        <f t="shared" si="87"/>
        <v>0</v>
      </c>
      <c r="H165" s="74"/>
      <c r="I165" s="74"/>
      <c r="J165" s="74">
        <f t="shared" si="88"/>
        <v>0</v>
      </c>
      <c r="K165" s="74"/>
      <c r="L165" s="74"/>
      <c r="M165" s="74">
        <f t="shared" si="89"/>
        <v>0</v>
      </c>
      <c r="N165" s="69"/>
      <c r="O165" s="69"/>
      <c r="P165" s="69">
        <f t="shared" si="76"/>
        <v>0</v>
      </c>
      <c r="Q165" s="69">
        <f t="shared" si="78"/>
        <v>0</v>
      </c>
      <c r="R165" s="69">
        <f t="shared" si="79"/>
        <v>0</v>
      </c>
      <c r="S165" s="74">
        <f t="shared" si="90"/>
        <v>0</v>
      </c>
      <c r="T165" s="69"/>
      <c r="U165" s="69"/>
      <c r="V165" s="74">
        <f t="shared" si="91"/>
        <v>0</v>
      </c>
      <c r="W165" s="69"/>
      <c r="X165" s="69"/>
      <c r="Y165" s="69"/>
    </row>
    <row r="166" spans="1:25" ht="19.5" customHeight="1">
      <c r="A166" s="49"/>
      <c r="B166" s="47"/>
      <c r="C166" s="47"/>
      <c r="D166" s="47"/>
      <c r="E166" s="63" t="s">
        <v>922</v>
      </c>
      <c r="F166" s="63" t="s">
        <v>270</v>
      </c>
      <c r="G166" s="74">
        <f t="shared" si="87"/>
        <v>0</v>
      </c>
      <c r="H166" s="74"/>
      <c r="I166" s="74"/>
      <c r="J166" s="74">
        <f t="shared" si="88"/>
        <v>0</v>
      </c>
      <c r="K166" s="74"/>
      <c r="L166" s="74"/>
      <c r="M166" s="74">
        <f t="shared" si="89"/>
        <v>0</v>
      </c>
      <c r="N166" s="74"/>
      <c r="O166" s="74"/>
      <c r="P166" s="69">
        <f t="shared" si="76"/>
        <v>0</v>
      </c>
      <c r="Q166" s="69">
        <f t="shared" si="78"/>
        <v>0</v>
      </c>
      <c r="R166" s="69">
        <f t="shared" si="79"/>
        <v>0</v>
      </c>
      <c r="S166" s="74">
        <f t="shared" si="90"/>
        <v>0</v>
      </c>
      <c r="T166" s="74"/>
      <c r="U166" s="74"/>
      <c r="V166" s="74">
        <f t="shared" si="91"/>
        <v>0</v>
      </c>
      <c r="W166" s="74"/>
      <c r="X166" s="74"/>
      <c r="Y166" s="69"/>
    </row>
    <row r="167" spans="1:25" ht="30" customHeight="1">
      <c r="A167" s="49"/>
      <c r="B167" s="47"/>
      <c r="C167" s="47"/>
      <c r="D167" s="47"/>
      <c r="E167" s="63" t="s">
        <v>926</v>
      </c>
      <c r="F167" s="63" t="s">
        <v>925</v>
      </c>
      <c r="G167" s="74">
        <f t="shared" si="87"/>
        <v>0</v>
      </c>
      <c r="H167" s="74"/>
      <c r="I167" s="74">
        <f>SUM(I168)</f>
        <v>0</v>
      </c>
      <c r="J167" s="74">
        <f t="shared" si="88"/>
        <v>0</v>
      </c>
      <c r="K167" s="74"/>
      <c r="L167" s="74">
        <f>SUM(L168)</f>
        <v>0</v>
      </c>
      <c r="M167" s="74">
        <f t="shared" si="89"/>
        <v>0</v>
      </c>
      <c r="N167" s="74"/>
      <c r="O167" s="74"/>
      <c r="P167" s="69">
        <f t="shared" si="76"/>
        <v>0</v>
      </c>
      <c r="Q167" s="69">
        <f t="shared" si="78"/>
        <v>0</v>
      </c>
      <c r="R167" s="69">
        <f t="shared" si="79"/>
        <v>0</v>
      </c>
      <c r="S167" s="74">
        <f t="shared" si="90"/>
        <v>0</v>
      </c>
      <c r="T167" s="74"/>
      <c r="U167" s="74"/>
      <c r="V167" s="74">
        <f t="shared" si="91"/>
        <v>0</v>
      </c>
      <c r="W167" s="74"/>
      <c r="X167" s="74"/>
      <c r="Y167" s="69"/>
    </row>
    <row r="168" spans="1:25" ht="28.5" customHeight="1">
      <c r="A168" s="49"/>
      <c r="B168" s="47"/>
      <c r="C168" s="47"/>
      <c r="D168" s="47"/>
      <c r="E168" s="71"/>
      <c r="F168" s="71"/>
      <c r="G168" s="74">
        <f t="shared" si="87"/>
        <v>0</v>
      </c>
      <c r="H168" s="74"/>
      <c r="I168" s="74"/>
      <c r="J168" s="74">
        <f t="shared" si="88"/>
        <v>0</v>
      </c>
      <c r="K168" s="74"/>
      <c r="L168" s="74"/>
      <c r="M168" s="74">
        <f t="shared" si="89"/>
        <v>0</v>
      </c>
      <c r="N168" s="74"/>
      <c r="O168" s="74"/>
      <c r="P168" s="69">
        <f t="shared" si="76"/>
        <v>0</v>
      </c>
      <c r="Q168" s="69">
        <f t="shared" si="78"/>
        <v>0</v>
      </c>
      <c r="R168" s="69">
        <f t="shared" si="79"/>
        <v>0</v>
      </c>
      <c r="S168" s="74">
        <f t="shared" si="90"/>
        <v>0</v>
      </c>
      <c r="T168" s="74"/>
      <c r="U168" s="74"/>
      <c r="V168" s="74">
        <f t="shared" si="91"/>
        <v>0</v>
      </c>
      <c r="W168" s="74"/>
      <c r="X168" s="74"/>
      <c r="Y168" s="69"/>
    </row>
    <row r="169" spans="1:25" ht="17.25" customHeight="1">
      <c r="A169" s="49">
        <v>2422</v>
      </c>
      <c r="B169" s="47" t="s">
        <v>202</v>
      </c>
      <c r="C169" s="47">
        <v>2</v>
      </c>
      <c r="D169" s="47">
        <v>2</v>
      </c>
      <c r="E169" s="71" t="s">
        <v>814</v>
      </c>
      <c r="F169" s="71"/>
      <c r="G169" s="74">
        <f t="shared" si="87"/>
        <v>0</v>
      </c>
      <c r="H169" s="74"/>
      <c r="I169" s="74"/>
      <c r="J169" s="74">
        <f t="shared" si="88"/>
        <v>0</v>
      </c>
      <c r="K169" s="74"/>
      <c r="L169" s="74"/>
      <c r="M169" s="74">
        <f t="shared" si="89"/>
        <v>0</v>
      </c>
      <c r="N169" s="74"/>
      <c r="O169" s="74"/>
      <c r="P169" s="69">
        <f t="shared" si="76"/>
        <v>0</v>
      </c>
      <c r="Q169" s="69">
        <f t="shared" si="78"/>
        <v>0</v>
      </c>
      <c r="R169" s="69">
        <f t="shared" si="79"/>
        <v>0</v>
      </c>
      <c r="S169" s="74">
        <f t="shared" si="90"/>
        <v>0</v>
      </c>
      <c r="T169" s="74"/>
      <c r="U169" s="74"/>
      <c r="V169" s="74">
        <f t="shared" si="91"/>
        <v>0</v>
      </c>
      <c r="W169" s="74"/>
      <c r="X169" s="74"/>
      <c r="Y169" s="69"/>
    </row>
    <row r="170" spans="1:25" ht="21" customHeight="1">
      <c r="A170" s="49">
        <v>2423</v>
      </c>
      <c r="B170" s="47" t="s">
        <v>202</v>
      </c>
      <c r="C170" s="47">
        <v>2</v>
      </c>
      <c r="D170" s="47">
        <v>3</v>
      </c>
      <c r="E170" s="71" t="s">
        <v>815</v>
      </c>
      <c r="F170" s="71"/>
      <c r="G170" s="74">
        <f t="shared" si="87"/>
        <v>0</v>
      </c>
      <c r="H170" s="74"/>
      <c r="I170" s="74"/>
      <c r="J170" s="74">
        <f t="shared" si="88"/>
        <v>0</v>
      </c>
      <c r="K170" s="74"/>
      <c r="L170" s="74"/>
      <c r="M170" s="74">
        <f t="shared" si="89"/>
        <v>0</v>
      </c>
      <c r="N170" s="74"/>
      <c r="O170" s="74"/>
      <c r="P170" s="69">
        <f t="shared" si="76"/>
        <v>0</v>
      </c>
      <c r="Q170" s="69">
        <f t="shared" si="78"/>
        <v>0</v>
      </c>
      <c r="R170" s="69">
        <f t="shared" si="79"/>
        <v>0</v>
      </c>
      <c r="S170" s="74">
        <f t="shared" si="90"/>
        <v>0</v>
      </c>
      <c r="T170" s="74"/>
      <c r="U170" s="74"/>
      <c r="V170" s="74">
        <f t="shared" si="91"/>
        <v>0</v>
      </c>
      <c r="W170" s="74"/>
      <c r="X170" s="74"/>
      <c r="Y170" s="69"/>
    </row>
    <row r="171" spans="1:25">
      <c r="A171" s="49">
        <v>2424</v>
      </c>
      <c r="B171" s="47" t="s">
        <v>202</v>
      </c>
      <c r="C171" s="47">
        <v>2</v>
      </c>
      <c r="D171" s="47">
        <v>4</v>
      </c>
      <c r="E171" s="71" t="s">
        <v>206</v>
      </c>
      <c r="F171" s="71"/>
      <c r="G171" s="74">
        <f t="shared" si="87"/>
        <v>0</v>
      </c>
      <c r="H171" s="74"/>
      <c r="I171" s="74"/>
      <c r="J171" s="74">
        <f t="shared" si="88"/>
        <v>0</v>
      </c>
      <c r="K171" s="74"/>
      <c r="L171" s="74"/>
      <c r="M171" s="74">
        <f t="shared" si="89"/>
        <v>0</v>
      </c>
      <c r="N171" s="74"/>
      <c r="O171" s="74"/>
      <c r="P171" s="69">
        <f t="shared" si="76"/>
        <v>0</v>
      </c>
      <c r="Q171" s="69">
        <f t="shared" si="78"/>
        <v>0</v>
      </c>
      <c r="R171" s="69">
        <f t="shared" si="79"/>
        <v>0</v>
      </c>
      <c r="S171" s="74">
        <f t="shared" si="90"/>
        <v>0</v>
      </c>
      <c r="T171" s="74"/>
      <c r="U171" s="74"/>
      <c r="V171" s="74">
        <f t="shared" si="91"/>
        <v>0</v>
      </c>
      <c r="W171" s="74"/>
      <c r="X171" s="74"/>
      <c r="Y171" s="69"/>
    </row>
    <row r="172" spans="1:25" ht="14.25" customHeight="1">
      <c r="A172" s="51">
        <v>2430</v>
      </c>
      <c r="B172" s="50" t="s">
        <v>202</v>
      </c>
      <c r="C172" s="50">
        <v>3</v>
      </c>
      <c r="D172" s="50">
        <v>0</v>
      </c>
      <c r="E172" s="67" t="s">
        <v>207</v>
      </c>
      <c r="F172" s="67"/>
      <c r="G172" s="158">
        <f t="shared" si="87"/>
        <v>0</v>
      </c>
      <c r="H172" s="158">
        <f>SUM(H174:H179)</f>
        <v>0</v>
      </c>
      <c r="I172" s="158">
        <f>SUM(I174:I179)</f>
        <v>0</v>
      </c>
      <c r="J172" s="158">
        <f t="shared" si="88"/>
        <v>0</v>
      </c>
      <c r="K172" s="158">
        <f>SUM(K174:K179)</f>
        <v>0</v>
      </c>
      <c r="L172" s="158">
        <f>SUM(L174:L179)</f>
        <v>0</v>
      </c>
      <c r="M172" s="158">
        <f t="shared" si="89"/>
        <v>0</v>
      </c>
      <c r="N172" s="158">
        <f>SUM(N174:N179)</f>
        <v>0</v>
      </c>
      <c r="O172" s="158">
        <f>SUM(O174:O179)</f>
        <v>0</v>
      </c>
      <c r="P172" s="195">
        <f t="shared" si="76"/>
        <v>0</v>
      </c>
      <c r="Q172" s="195">
        <f t="shared" si="78"/>
        <v>0</v>
      </c>
      <c r="R172" s="195">
        <f t="shared" si="79"/>
        <v>0</v>
      </c>
      <c r="S172" s="158">
        <f t="shared" si="90"/>
        <v>0</v>
      </c>
      <c r="T172" s="158">
        <f>SUM(T174:T179)</f>
        <v>0</v>
      </c>
      <c r="U172" s="158">
        <f>SUM(U174:U179)</f>
        <v>0</v>
      </c>
      <c r="V172" s="158">
        <f t="shared" si="91"/>
        <v>0</v>
      </c>
      <c r="W172" s="158">
        <f>SUM(W174:W179)</f>
        <v>0</v>
      </c>
      <c r="X172" s="158">
        <f>SUM(X174:X179)</f>
        <v>0</v>
      </c>
      <c r="Y172" s="69"/>
    </row>
    <row r="173" spans="1:25" s="48" customFormat="1" ht="13.5" customHeight="1">
      <c r="A173" s="49"/>
      <c r="B173" s="47"/>
      <c r="C173" s="47"/>
      <c r="D173" s="47"/>
      <c r="E173" s="71" t="s">
        <v>192</v>
      </c>
      <c r="F173" s="71"/>
      <c r="G173" s="74"/>
      <c r="H173" s="74"/>
      <c r="I173" s="74"/>
      <c r="J173" s="74"/>
      <c r="K173" s="74"/>
      <c r="L173" s="74"/>
      <c r="M173" s="74"/>
      <c r="N173" s="74"/>
      <c r="O173" s="74"/>
      <c r="P173" s="69">
        <f t="shared" si="76"/>
        <v>0</v>
      </c>
      <c r="Q173" s="69">
        <f t="shared" si="78"/>
        <v>0</v>
      </c>
      <c r="R173" s="69">
        <f t="shared" si="79"/>
        <v>0</v>
      </c>
      <c r="S173" s="74"/>
      <c r="T173" s="74"/>
      <c r="U173" s="74"/>
      <c r="V173" s="74"/>
      <c r="W173" s="74"/>
      <c r="X173" s="74"/>
      <c r="Y173" s="69"/>
    </row>
    <row r="174" spans="1:25" ht="21.75" customHeight="1">
      <c r="A174" s="49">
        <v>2431</v>
      </c>
      <c r="B174" s="47" t="s">
        <v>202</v>
      </c>
      <c r="C174" s="47">
        <v>3</v>
      </c>
      <c r="D174" s="47">
        <v>1</v>
      </c>
      <c r="E174" s="71" t="s">
        <v>816</v>
      </c>
      <c r="F174" s="71"/>
      <c r="G174" s="74">
        <f t="shared" ref="G174:G179" si="92">SUM(H174:I174)</f>
        <v>0</v>
      </c>
      <c r="H174" s="74"/>
      <c r="I174" s="74"/>
      <c r="J174" s="74">
        <f t="shared" ref="J174:J179" si="93">SUM(K174:L174)</f>
        <v>0</v>
      </c>
      <c r="K174" s="74"/>
      <c r="L174" s="74"/>
      <c r="M174" s="74">
        <f t="shared" ref="M174:M179" si="94">SUM(N174:O174)</f>
        <v>0</v>
      </c>
      <c r="N174" s="74"/>
      <c r="O174" s="74"/>
      <c r="P174" s="69">
        <f t="shared" si="76"/>
        <v>0</v>
      </c>
      <c r="Q174" s="69">
        <f t="shared" si="78"/>
        <v>0</v>
      </c>
      <c r="R174" s="69">
        <f t="shared" si="79"/>
        <v>0</v>
      </c>
      <c r="S174" s="74">
        <f t="shared" ref="S174:S179" si="95">SUM(T174:U174)</f>
        <v>0</v>
      </c>
      <c r="T174" s="74"/>
      <c r="U174" s="74"/>
      <c r="V174" s="74">
        <f t="shared" ref="V174:V179" si="96">SUM(W174:X174)</f>
        <v>0</v>
      </c>
      <c r="W174" s="74"/>
      <c r="X174" s="74"/>
      <c r="Y174" s="69"/>
    </row>
    <row r="175" spans="1:25" ht="15" customHeight="1">
      <c r="A175" s="49">
        <v>2432</v>
      </c>
      <c r="B175" s="47" t="s">
        <v>202</v>
      </c>
      <c r="C175" s="47">
        <v>3</v>
      </c>
      <c r="D175" s="47">
        <v>2</v>
      </c>
      <c r="E175" s="71" t="s">
        <v>817</v>
      </c>
      <c r="F175" s="71"/>
      <c r="G175" s="74">
        <f t="shared" si="92"/>
        <v>0</v>
      </c>
      <c r="H175" s="74"/>
      <c r="I175" s="74"/>
      <c r="J175" s="74">
        <f t="shared" si="93"/>
        <v>0</v>
      </c>
      <c r="K175" s="74"/>
      <c r="L175" s="74"/>
      <c r="M175" s="74">
        <f t="shared" si="94"/>
        <v>0</v>
      </c>
      <c r="N175" s="74"/>
      <c r="O175" s="74"/>
      <c r="P175" s="69">
        <f t="shared" si="76"/>
        <v>0</v>
      </c>
      <c r="Q175" s="69">
        <f t="shared" si="78"/>
        <v>0</v>
      </c>
      <c r="R175" s="69">
        <f t="shared" si="79"/>
        <v>0</v>
      </c>
      <c r="S175" s="74">
        <f t="shared" si="95"/>
        <v>0</v>
      </c>
      <c r="T175" s="74"/>
      <c r="U175" s="74"/>
      <c r="V175" s="74">
        <f t="shared" si="96"/>
        <v>0</v>
      </c>
      <c r="W175" s="74"/>
      <c r="X175" s="74"/>
      <c r="Y175" s="69"/>
    </row>
    <row r="176" spans="1:25" ht="15" customHeight="1">
      <c r="A176" s="49">
        <v>2433</v>
      </c>
      <c r="B176" s="47" t="s">
        <v>202</v>
      </c>
      <c r="C176" s="47">
        <v>3</v>
      </c>
      <c r="D176" s="47">
        <v>3</v>
      </c>
      <c r="E176" s="71" t="s">
        <v>818</v>
      </c>
      <c r="F176" s="71"/>
      <c r="G176" s="74">
        <f t="shared" si="92"/>
        <v>0</v>
      </c>
      <c r="H176" s="74"/>
      <c r="I176" s="74"/>
      <c r="J176" s="74">
        <f t="shared" si="93"/>
        <v>0</v>
      </c>
      <c r="K176" s="74"/>
      <c r="L176" s="74"/>
      <c r="M176" s="74">
        <f t="shared" si="94"/>
        <v>0</v>
      </c>
      <c r="N176" s="74"/>
      <c r="O176" s="74"/>
      <c r="P176" s="69">
        <f t="shared" si="76"/>
        <v>0</v>
      </c>
      <c r="Q176" s="69">
        <f t="shared" si="78"/>
        <v>0</v>
      </c>
      <c r="R176" s="69">
        <f t="shared" si="79"/>
        <v>0</v>
      </c>
      <c r="S176" s="74">
        <f t="shared" si="95"/>
        <v>0</v>
      </c>
      <c r="T176" s="74"/>
      <c r="U176" s="74"/>
      <c r="V176" s="74">
        <f t="shared" si="96"/>
        <v>0</v>
      </c>
      <c r="W176" s="74"/>
      <c r="X176" s="74"/>
      <c r="Y176" s="69"/>
    </row>
    <row r="177" spans="1:25" ht="21" customHeight="1">
      <c r="A177" s="49">
        <v>2434</v>
      </c>
      <c r="B177" s="47" t="s">
        <v>202</v>
      </c>
      <c r="C177" s="47">
        <v>3</v>
      </c>
      <c r="D177" s="47">
        <v>4</v>
      </c>
      <c r="E177" s="71" t="s">
        <v>819</v>
      </c>
      <c r="F177" s="71"/>
      <c r="G177" s="74">
        <f t="shared" si="92"/>
        <v>0</v>
      </c>
      <c r="H177" s="74"/>
      <c r="I177" s="74"/>
      <c r="J177" s="74">
        <f t="shared" si="93"/>
        <v>0</v>
      </c>
      <c r="K177" s="74"/>
      <c r="L177" s="74"/>
      <c r="M177" s="74">
        <f t="shared" si="94"/>
        <v>0</v>
      </c>
      <c r="N177" s="74"/>
      <c r="O177" s="74"/>
      <c r="P177" s="69">
        <f t="shared" si="76"/>
        <v>0</v>
      </c>
      <c r="Q177" s="69">
        <f t="shared" si="78"/>
        <v>0</v>
      </c>
      <c r="R177" s="69">
        <f t="shared" si="79"/>
        <v>0</v>
      </c>
      <c r="S177" s="74">
        <f t="shared" si="95"/>
        <v>0</v>
      </c>
      <c r="T177" s="74"/>
      <c r="U177" s="74"/>
      <c r="V177" s="74">
        <f t="shared" si="96"/>
        <v>0</v>
      </c>
      <c r="W177" s="74"/>
      <c r="X177" s="74"/>
      <c r="Y177" s="69"/>
    </row>
    <row r="178" spans="1:25" ht="15" customHeight="1">
      <c r="A178" s="49">
        <v>2435</v>
      </c>
      <c r="B178" s="47" t="s">
        <v>202</v>
      </c>
      <c r="C178" s="47">
        <v>3</v>
      </c>
      <c r="D178" s="47">
        <v>5</v>
      </c>
      <c r="E178" s="71" t="s">
        <v>820</v>
      </c>
      <c r="F178" s="71"/>
      <c r="G178" s="74">
        <f t="shared" si="92"/>
        <v>0</v>
      </c>
      <c r="H178" s="74"/>
      <c r="I178" s="74"/>
      <c r="J178" s="74">
        <f t="shared" si="93"/>
        <v>0</v>
      </c>
      <c r="K178" s="74"/>
      <c r="L178" s="74"/>
      <c r="M178" s="74">
        <f t="shared" si="94"/>
        <v>0</v>
      </c>
      <c r="N178" s="74"/>
      <c r="O178" s="74"/>
      <c r="P178" s="69">
        <f t="shared" si="76"/>
        <v>0</v>
      </c>
      <c r="Q178" s="69">
        <f t="shared" si="78"/>
        <v>0</v>
      </c>
      <c r="R178" s="69">
        <f t="shared" si="79"/>
        <v>0</v>
      </c>
      <c r="S178" s="74">
        <f t="shared" si="95"/>
        <v>0</v>
      </c>
      <c r="T178" s="74"/>
      <c r="U178" s="74"/>
      <c r="V178" s="74">
        <f t="shared" si="96"/>
        <v>0</v>
      </c>
      <c r="W178" s="74"/>
      <c r="X178" s="74"/>
      <c r="Y178" s="69"/>
    </row>
    <row r="179" spans="1:25" ht="16.5" customHeight="1">
      <c r="A179" s="49">
        <v>2436</v>
      </c>
      <c r="B179" s="47" t="s">
        <v>202</v>
      </c>
      <c r="C179" s="47">
        <v>3</v>
      </c>
      <c r="D179" s="47">
        <v>6</v>
      </c>
      <c r="E179" s="71" t="s">
        <v>821</v>
      </c>
      <c r="F179" s="71"/>
      <c r="G179" s="74">
        <f t="shared" si="92"/>
        <v>0</v>
      </c>
      <c r="H179" s="74"/>
      <c r="I179" s="74"/>
      <c r="J179" s="74">
        <f t="shared" si="93"/>
        <v>0</v>
      </c>
      <c r="K179" s="74"/>
      <c r="L179" s="74"/>
      <c r="M179" s="74">
        <f t="shared" si="94"/>
        <v>0</v>
      </c>
      <c r="N179" s="74"/>
      <c r="O179" s="74"/>
      <c r="P179" s="69">
        <f t="shared" si="76"/>
        <v>0</v>
      </c>
      <c r="Q179" s="69">
        <f t="shared" si="78"/>
        <v>0</v>
      </c>
      <c r="R179" s="69">
        <f t="shared" si="79"/>
        <v>0</v>
      </c>
      <c r="S179" s="74">
        <f t="shared" si="95"/>
        <v>0</v>
      </c>
      <c r="T179" s="74"/>
      <c r="U179" s="74"/>
      <c r="V179" s="74">
        <f t="shared" si="96"/>
        <v>0</v>
      </c>
      <c r="W179" s="74"/>
      <c r="X179" s="74"/>
      <c r="Y179" s="69"/>
    </row>
    <row r="180" spans="1:25" ht="39" customHeight="1">
      <c r="A180" s="51">
        <v>2440</v>
      </c>
      <c r="B180" s="50" t="s">
        <v>202</v>
      </c>
      <c r="C180" s="50">
        <v>4</v>
      </c>
      <c r="D180" s="50">
        <v>0</v>
      </c>
      <c r="E180" s="67" t="s">
        <v>822</v>
      </c>
      <c r="F180" s="67"/>
      <c r="G180" s="158">
        <f>SUM(G182:G184)</f>
        <v>0</v>
      </c>
      <c r="H180" s="158">
        <f t="shared" ref="H180:O180" si="97">SUM(H182:H184)</f>
        <v>0</v>
      </c>
      <c r="I180" s="158">
        <f t="shared" si="97"/>
        <v>0</v>
      </c>
      <c r="J180" s="158">
        <f t="shared" si="97"/>
        <v>0</v>
      </c>
      <c r="K180" s="158">
        <f t="shared" si="97"/>
        <v>0</v>
      </c>
      <c r="L180" s="158">
        <f t="shared" si="97"/>
        <v>0</v>
      </c>
      <c r="M180" s="158">
        <f>SUM(M182:M184)</f>
        <v>0</v>
      </c>
      <c r="N180" s="158">
        <f t="shared" si="97"/>
        <v>0</v>
      </c>
      <c r="O180" s="158">
        <f t="shared" si="97"/>
        <v>0</v>
      </c>
      <c r="P180" s="195">
        <f t="shared" si="76"/>
        <v>0</v>
      </c>
      <c r="Q180" s="195">
        <f t="shared" si="78"/>
        <v>0</v>
      </c>
      <c r="R180" s="195">
        <f t="shared" si="79"/>
        <v>0</v>
      </c>
      <c r="S180" s="158">
        <f t="shared" ref="S180:X180" si="98">SUM(S182:S184)</f>
        <v>0</v>
      </c>
      <c r="T180" s="158">
        <f t="shared" si="98"/>
        <v>0</v>
      </c>
      <c r="U180" s="158">
        <f t="shared" si="98"/>
        <v>0</v>
      </c>
      <c r="V180" s="158">
        <f t="shared" si="98"/>
        <v>0</v>
      </c>
      <c r="W180" s="158">
        <f t="shared" si="98"/>
        <v>0</v>
      </c>
      <c r="X180" s="158">
        <f t="shared" si="98"/>
        <v>0</v>
      </c>
      <c r="Y180" s="69"/>
    </row>
    <row r="181" spans="1:25" s="48" customFormat="1" ht="14.25" customHeight="1">
      <c r="A181" s="49"/>
      <c r="B181" s="47"/>
      <c r="C181" s="47"/>
      <c r="D181" s="47"/>
      <c r="E181" s="71" t="s">
        <v>192</v>
      </c>
      <c r="F181" s="71"/>
      <c r="G181" s="74"/>
      <c r="H181" s="74"/>
      <c r="I181" s="74"/>
      <c r="J181" s="74"/>
      <c r="K181" s="74"/>
      <c r="L181" s="74"/>
      <c r="M181" s="74"/>
      <c r="N181" s="74"/>
      <c r="O181" s="74"/>
      <c r="P181" s="69">
        <f t="shared" si="76"/>
        <v>0</v>
      </c>
      <c r="Q181" s="69">
        <f t="shared" si="78"/>
        <v>0</v>
      </c>
      <c r="R181" s="69">
        <f t="shared" si="79"/>
        <v>0</v>
      </c>
      <c r="S181" s="74"/>
      <c r="T181" s="74"/>
      <c r="U181" s="74"/>
      <c r="V181" s="74"/>
      <c r="W181" s="74"/>
      <c r="X181" s="74"/>
      <c r="Y181" s="69"/>
    </row>
    <row r="182" spans="1:25" ht="34.5" customHeight="1">
      <c r="A182" s="49">
        <v>2441</v>
      </c>
      <c r="B182" s="47" t="s">
        <v>202</v>
      </c>
      <c r="C182" s="47">
        <v>4</v>
      </c>
      <c r="D182" s="47">
        <v>1</v>
      </c>
      <c r="E182" s="71" t="s">
        <v>823</v>
      </c>
      <c r="F182" s="71"/>
      <c r="G182" s="74">
        <f>SUM(H182:I182)</f>
        <v>0</v>
      </c>
      <c r="H182" s="74"/>
      <c r="I182" s="74"/>
      <c r="J182" s="74">
        <f>SUM(K182:L182)</f>
        <v>0</v>
      </c>
      <c r="K182" s="74"/>
      <c r="L182" s="74"/>
      <c r="M182" s="74">
        <f>SUM(N182:O182)</f>
        <v>0</v>
      </c>
      <c r="N182" s="74"/>
      <c r="O182" s="74"/>
      <c r="P182" s="69">
        <f t="shared" si="76"/>
        <v>0</v>
      </c>
      <c r="Q182" s="69">
        <f t="shared" si="78"/>
        <v>0</v>
      </c>
      <c r="R182" s="69">
        <f t="shared" si="79"/>
        <v>0</v>
      </c>
      <c r="S182" s="74">
        <f>SUM(T182:U182)</f>
        <v>0</v>
      </c>
      <c r="T182" s="74"/>
      <c r="U182" s="74"/>
      <c r="V182" s="74">
        <f>SUM(W182:X182)</f>
        <v>0</v>
      </c>
      <c r="W182" s="74"/>
      <c r="X182" s="74"/>
      <c r="Y182" s="69"/>
    </row>
    <row r="183" spans="1:25" ht="20.25" customHeight="1">
      <c r="A183" s="49">
        <v>2442</v>
      </c>
      <c r="B183" s="47" t="s">
        <v>202</v>
      </c>
      <c r="C183" s="47">
        <v>4</v>
      </c>
      <c r="D183" s="47">
        <v>2</v>
      </c>
      <c r="E183" s="71" t="s">
        <v>824</v>
      </c>
      <c r="F183" s="71"/>
      <c r="G183" s="74">
        <f>SUM(H183:I183)</f>
        <v>0</v>
      </c>
      <c r="H183" s="74"/>
      <c r="I183" s="74"/>
      <c r="J183" s="74">
        <f>SUM(K183:L183)</f>
        <v>0</v>
      </c>
      <c r="K183" s="74"/>
      <c r="L183" s="74"/>
      <c r="M183" s="74">
        <f>SUM(N183:O183)</f>
        <v>0</v>
      </c>
      <c r="N183" s="74"/>
      <c r="O183" s="74"/>
      <c r="P183" s="69">
        <f t="shared" si="76"/>
        <v>0</v>
      </c>
      <c r="Q183" s="69">
        <f t="shared" si="78"/>
        <v>0</v>
      </c>
      <c r="R183" s="69">
        <f t="shared" si="79"/>
        <v>0</v>
      </c>
      <c r="S183" s="74">
        <f>SUM(T183:U183)</f>
        <v>0</v>
      </c>
      <c r="T183" s="74"/>
      <c r="U183" s="74"/>
      <c r="V183" s="74">
        <f>SUM(W183:X183)</f>
        <v>0</v>
      </c>
      <c r="W183" s="74"/>
      <c r="X183" s="74"/>
      <c r="Y183" s="69"/>
    </row>
    <row r="184" spans="1:25" ht="15" customHeight="1">
      <c r="A184" s="49">
        <v>2443</v>
      </c>
      <c r="B184" s="47" t="s">
        <v>202</v>
      </c>
      <c r="C184" s="47">
        <v>4</v>
      </c>
      <c r="D184" s="47">
        <v>3</v>
      </c>
      <c r="E184" s="71" t="s">
        <v>825</v>
      </c>
      <c r="F184" s="71"/>
      <c r="G184" s="74">
        <f>SUM(H184:I184)</f>
        <v>0</v>
      </c>
      <c r="H184" s="74"/>
      <c r="I184" s="74"/>
      <c r="J184" s="74">
        <f>SUM(K184:L184)</f>
        <v>0</v>
      </c>
      <c r="K184" s="74"/>
      <c r="L184" s="74"/>
      <c r="M184" s="74">
        <f>SUM(N184:O184)</f>
        <v>0</v>
      </c>
      <c r="N184" s="74"/>
      <c r="O184" s="74"/>
      <c r="P184" s="69">
        <f t="shared" si="76"/>
        <v>0</v>
      </c>
      <c r="Q184" s="69">
        <f t="shared" si="78"/>
        <v>0</v>
      </c>
      <c r="R184" s="69">
        <f t="shared" si="79"/>
        <v>0</v>
      </c>
      <c r="S184" s="74">
        <f>SUM(T184:U184)</f>
        <v>0</v>
      </c>
      <c r="T184" s="74"/>
      <c r="U184" s="74"/>
      <c r="V184" s="74">
        <f>SUM(W184:X184)</f>
        <v>0</v>
      </c>
      <c r="W184" s="74"/>
      <c r="X184" s="74"/>
      <c r="Y184" s="69"/>
    </row>
    <row r="185" spans="1:25" ht="16.5" customHeight="1">
      <c r="A185" s="51">
        <v>2450</v>
      </c>
      <c r="B185" s="50" t="s">
        <v>202</v>
      </c>
      <c r="C185" s="50">
        <v>5</v>
      </c>
      <c r="D185" s="50">
        <v>0</v>
      </c>
      <c r="E185" s="67" t="s">
        <v>208</v>
      </c>
      <c r="F185" s="67"/>
      <c r="G185" s="158">
        <f>SUM(H185:I185)</f>
        <v>1587510.5969</v>
      </c>
      <c r="H185" s="158">
        <f>SUM(H187+H195+H196+H197+H198)</f>
        <v>172859.7616</v>
      </c>
      <c r="I185" s="158">
        <f>SUM(I187+I195+I196+I197+I198)</f>
        <v>1414650.8352999999</v>
      </c>
      <c r="J185" s="158">
        <f>SUM(K185:L185)</f>
        <v>3049310.4957999992</v>
      </c>
      <c r="K185" s="158">
        <f>SUM(K187+K195+K196+K197+K198)</f>
        <v>137745.54999999926</v>
      </c>
      <c r="L185" s="158">
        <f>SUM(L187+L195+L196+L197+L198)</f>
        <v>2911564.9457999999</v>
      </c>
      <c r="M185" s="158">
        <f>SUM(N185:O185)</f>
        <v>1363931.9269999999</v>
      </c>
      <c r="N185" s="158">
        <f>SUM(N187+N195+N196+N197+N198)</f>
        <v>161005</v>
      </c>
      <c r="O185" s="158">
        <f>SUM(O187+O195+O196+O197+O198)</f>
        <v>1202926.9269999999</v>
      </c>
      <c r="P185" s="195">
        <f t="shared" si="76"/>
        <v>-1685378.5687999993</v>
      </c>
      <c r="Q185" s="195">
        <f t="shared" si="78"/>
        <v>23259.450000000739</v>
      </c>
      <c r="R185" s="195">
        <f t="shared" si="79"/>
        <v>-1708638.0188</v>
      </c>
      <c r="S185" s="158">
        <f>SUM(T185:U185)</f>
        <v>1939420.85</v>
      </c>
      <c r="T185" s="158">
        <f>SUM(T187+T195+T196+T197+T198)</f>
        <v>166505</v>
      </c>
      <c r="U185" s="158">
        <f>SUM(U187+U195+U196+U197+U198)</f>
        <v>1772915.85</v>
      </c>
      <c r="V185" s="158">
        <f>SUM(W185:X185)</f>
        <v>1930843.8</v>
      </c>
      <c r="W185" s="158">
        <f>SUM(W187+W195+W196+W197+W198)</f>
        <v>171505</v>
      </c>
      <c r="X185" s="158">
        <f>SUM(X187+X195+X196+X197+X198)</f>
        <v>1759338.8</v>
      </c>
      <c r="Y185" s="69"/>
    </row>
    <row r="186" spans="1:25" s="48" customFormat="1" ht="15" customHeight="1">
      <c r="A186" s="49"/>
      <c r="B186" s="47"/>
      <c r="C186" s="47"/>
      <c r="D186" s="47"/>
      <c r="E186" s="71" t="s">
        <v>192</v>
      </c>
      <c r="F186" s="71"/>
      <c r="G186" s="74"/>
      <c r="H186" s="74"/>
      <c r="I186" s="74"/>
      <c r="J186" s="74"/>
      <c r="K186" s="74"/>
      <c r="L186" s="74"/>
      <c r="M186" s="74"/>
      <c r="N186" s="74"/>
      <c r="O186" s="74"/>
      <c r="P186" s="69">
        <f t="shared" si="76"/>
        <v>0</v>
      </c>
      <c r="Q186" s="69">
        <f t="shared" si="78"/>
        <v>0</v>
      </c>
      <c r="R186" s="69">
        <f t="shared" si="79"/>
        <v>0</v>
      </c>
      <c r="S186" s="74"/>
      <c r="T186" s="74"/>
      <c r="U186" s="74"/>
      <c r="V186" s="74"/>
      <c r="W186" s="74"/>
      <c r="X186" s="74"/>
      <c r="Y186" s="69"/>
    </row>
    <row r="187" spans="1:25" ht="14.25" customHeight="1">
      <c r="A187" s="49">
        <v>2451</v>
      </c>
      <c r="B187" s="47" t="s">
        <v>202</v>
      </c>
      <c r="C187" s="47">
        <v>5</v>
      </c>
      <c r="D187" s="47">
        <v>1</v>
      </c>
      <c r="E187" s="71" t="s">
        <v>826</v>
      </c>
      <c r="F187" s="67"/>
      <c r="G187" s="74">
        <f t="shared" ref="G187:O187" si="99">SUM(G188:G194)</f>
        <v>1587510.5969</v>
      </c>
      <c r="H187" s="74">
        <f t="shared" si="99"/>
        <v>172859.7616</v>
      </c>
      <c r="I187" s="74">
        <f t="shared" si="99"/>
        <v>1414650.8352999999</v>
      </c>
      <c r="J187" s="74">
        <f t="shared" si="99"/>
        <v>3049310.4957999992</v>
      </c>
      <c r="K187" s="74">
        <f t="shared" si="99"/>
        <v>137745.54999999926</v>
      </c>
      <c r="L187" s="74">
        <f t="shared" si="99"/>
        <v>2911564.9457999999</v>
      </c>
      <c r="M187" s="74">
        <f t="shared" si="99"/>
        <v>1363931.9269999999</v>
      </c>
      <c r="N187" s="74">
        <f t="shared" si="99"/>
        <v>161005</v>
      </c>
      <c r="O187" s="74">
        <f t="shared" si="99"/>
        <v>1202926.9269999999</v>
      </c>
      <c r="P187" s="69">
        <f t="shared" si="76"/>
        <v>-1685378.5687999993</v>
      </c>
      <c r="Q187" s="69">
        <f t="shared" si="78"/>
        <v>23259.450000000739</v>
      </c>
      <c r="R187" s="69">
        <f t="shared" si="79"/>
        <v>-1708638.0188</v>
      </c>
      <c r="S187" s="74">
        <f t="shared" ref="S187:X187" si="100">SUM(S188:S194)</f>
        <v>1939420.85</v>
      </c>
      <c r="T187" s="74">
        <f t="shared" si="100"/>
        <v>166505</v>
      </c>
      <c r="U187" s="74">
        <f t="shared" si="100"/>
        <v>1772915.85</v>
      </c>
      <c r="V187" s="74">
        <f t="shared" si="100"/>
        <v>1930843.8</v>
      </c>
      <c r="W187" s="74">
        <f t="shared" si="100"/>
        <v>171505</v>
      </c>
      <c r="X187" s="74">
        <f t="shared" si="100"/>
        <v>1759338.8</v>
      </c>
      <c r="Y187" s="69"/>
    </row>
    <row r="188" spans="1:25" ht="39.75" customHeight="1">
      <c r="A188" s="49"/>
      <c r="B188" s="47"/>
      <c r="C188" s="47"/>
      <c r="D188" s="47"/>
      <c r="E188" s="64" t="s">
        <v>570</v>
      </c>
      <c r="F188" s="64" t="s">
        <v>263</v>
      </c>
      <c r="G188" s="74">
        <f t="shared" ref="G188:G198" si="101">SUM(H188:I188)</f>
        <v>1102.2</v>
      </c>
      <c r="H188" s="74">
        <v>1102.2</v>
      </c>
      <c r="I188" s="74"/>
      <c r="J188" s="74">
        <f t="shared" ref="J188:J198" si="102">SUM(K188:L188)</f>
        <v>5000</v>
      </c>
      <c r="K188" s="74">
        <v>5000</v>
      </c>
      <c r="L188" s="74"/>
      <c r="M188" s="74">
        <f t="shared" ref="M188:M198" si="103">SUM(N188:O188)</f>
        <v>5000</v>
      </c>
      <c r="N188" s="74">
        <v>5000</v>
      </c>
      <c r="O188" s="74"/>
      <c r="P188" s="69">
        <f t="shared" si="76"/>
        <v>0</v>
      </c>
      <c r="Q188" s="69">
        <f t="shared" si="78"/>
        <v>0</v>
      </c>
      <c r="R188" s="69">
        <f t="shared" si="79"/>
        <v>0</v>
      </c>
      <c r="S188" s="74">
        <f t="shared" ref="S188:S198" si="104">SUM(T188:U188)</f>
        <v>5000</v>
      </c>
      <c r="T188" s="74">
        <v>5000</v>
      </c>
      <c r="U188" s="74"/>
      <c r="V188" s="74">
        <f t="shared" ref="V188:V198" si="105">SUM(W188:X188)</f>
        <v>5000</v>
      </c>
      <c r="W188" s="74">
        <v>5000</v>
      </c>
      <c r="X188" s="74"/>
      <c r="Y188" s="69"/>
    </row>
    <row r="189" spans="1:25" ht="39.75" customHeight="1">
      <c r="A189" s="49"/>
      <c r="B189" s="47"/>
      <c r="C189" s="47"/>
      <c r="D189" s="47"/>
      <c r="E189" s="64" t="s">
        <v>574</v>
      </c>
      <c r="F189" s="185" t="s">
        <v>265</v>
      </c>
      <c r="G189" s="74">
        <f t="shared" si="101"/>
        <v>171757.56159999999</v>
      </c>
      <c r="H189" s="74">
        <v>171757.56159999999</v>
      </c>
      <c r="I189" s="74"/>
      <c r="J189" s="74">
        <f t="shared" si="102"/>
        <v>115740.54999999926</v>
      </c>
      <c r="K189" s="74">
        <v>115740.54999999926</v>
      </c>
      <c r="L189" s="74"/>
      <c r="M189" s="74">
        <f t="shared" si="103"/>
        <v>139000</v>
      </c>
      <c r="N189" s="74">
        <v>139000</v>
      </c>
      <c r="O189" s="74"/>
      <c r="P189" s="69">
        <f t="shared" si="76"/>
        <v>23259.450000000739</v>
      </c>
      <c r="Q189" s="69">
        <f t="shared" si="78"/>
        <v>23259.450000000739</v>
      </c>
      <c r="R189" s="69">
        <f t="shared" si="79"/>
        <v>0</v>
      </c>
      <c r="S189" s="74">
        <f t="shared" si="104"/>
        <v>144500</v>
      </c>
      <c r="T189" s="74">
        <v>144500</v>
      </c>
      <c r="U189" s="74"/>
      <c r="V189" s="74">
        <f t="shared" si="105"/>
        <v>149500</v>
      </c>
      <c r="W189" s="74">
        <v>149500</v>
      </c>
      <c r="X189" s="74"/>
      <c r="Y189" s="69"/>
    </row>
    <row r="190" spans="1:25" ht="39.75" customHeight="1">
      <c r="A190" s="49"/>
      <c r="B190" s="47"/>
      <c r="C190" s="47"/>
      <c r="D190" s="47"/>
      <c r="E190" s="64" t="s">
        <v>588</v>
      </c>
      <c r="F190" s="64" t="s">
        <v>270</v>
      </c>
      <c r="G190" s="74">
        <f t="shared" si="101"/>
        <v>0</v>
      </c>
      <c r="H190" s="74">
        <v>0</v>
      </c>
      <c r="I190" s="74"/>
      <c r="J190" s="74">
        <f t="shared" si="102"/>
        <v>17005</v>
      </c>
      <c r="K190" s="74">
        <v>17005</v>
      </c>
      <c r="L190" s="74"/>
      <c r="M190" s="74">
        <f t="shared" si="103"/>
        <v>17005</v>
      </c>
      <c r="N190" s="74">
        <v>17005</v>
      </c>
      <c r="O190" s="74"/>
      <c r="P190" s="69">
        <f t="shared" si="76"/>
        <v>0</v>
      </c>
      <c r="Q190" s="69">
        <f t="shared" si="78"/>
        <v>0</v>
      </c>
      <c r="R190" s="69">
        <f t="shared" si="79"/>
        <v>0</v>
      </c>
      <c r="S190" s="74">
        <f t="shared" si="104"/>
        <v>17005</v>
      </c>
      <c r="T190" s="74">
        <v>17005</v>
      </c>
      <c r="U190" s="74"/>
      <c r="V190" s="74">
        <f t="shared" si="105"/>
        <v>17005</v>
      </c>
      <c r="W190" s="74">
        <v>17005</v>
      </c>
      <c r="X190" s="74"/>
      <c r="Y190" s="69"/>
    </row>
    <row r="191" spans="1:25" ht="39.75" customHeight="1">
      <c r="A191" s="49"/>
      <c r="B191" s="47"/>
      <c r="C191" s="47"/>
      <c r="D191" s="47"/>
      <c r="E191" s="64" t="s">
        <v>909</v>
      </c>
      <c r="F191" s="64">
        <v>4637</v>
      </c>
      <c r="G191" s="74">
        <f t="shared" si="101"/>
        <v>0</v>
      </c>
      <c r="H191" s="74"/>
      <c r="I191" s="74"/>
      <c r="J191" s="74">
        <f t="shared" si="102"/>
        <v>0</v>
      </c>
      <c r="K191" s="74"/>
      <c r="L191" s="74"/>
      <c r="M191" s="74">
        <f t="shared" si="103"/>
        <v>0</v>
      </c>
      <c r="N191" s="74"/>
      <c r="O191" s="74"/>
      <c r="P191" s="69">
        <f t="shared" si="76"/>
        <v>0</v>
      </c>
      <c r="Q191" s="69">
        <f t="shared" si="78"/>
        <v>0</v>
      </c>
      <c r="R191" s="69">
        <f t="shared" si="79"/>
        <v>0</v>
      </c>
      <c r="S191" s="74">
        <f t="shared" si="104"/>
        <v>0</v>
      </c>
      <c r="T191" s="74"/>
      <c r="U191" s="74"/>
      <c r="V191" s="74">
        <f t="shared" si="105"/>
        <v>0</v>
      </c>
      <c r="W191" s="74"/>
      <c r="X191" s="74"/>
      <c r="Y191" s="69"/>
    </row>
    <row r="192" spans="1:25" ht="38.25" customHeight="1">
      <c r="A192" s="49"/>
      <c r="B192" s="47"/>
      <c r="C192" s="47"/>
      <c r="D192" s="47"/>
      <c r="E192" s="63" t="s">
        <v>920</v>
      </c>
      <c r="F192" s="63" t="s">
        <v>921</v>
      </c>
      <c r="G192" s="74">
        <f t="shared" si="101"/>
        <v>1266771.3352999999</v>
      </c>
      <c r="H192" s="74"/>
      <c r="I192" s="74">
        <v>1266771.3352999999</v>
      </c>
      <c r="J192" s="74">
        <f t="shared" si="102"/>
        <v>2315912.3987999996</v>
      </c>
      <c r="K192" s="74"/>
      <c r="L192" s="74">
        <v>2315912.3987999996</v>
      </c>
      <c r="M192" s="74">
        <f t="shared" si="103"/>
        <v>1036351.9269999999</v>
      </c>
      <c r="N192" s="74"/>
      <c r="O192" s="74">
        <v>1036351.9269999999</v>
      </c>
      <c r="P192" s="69">
        <f t="shared" si="76"/>
        <v>-1279560.4717999997</v>
      </c>
      <c r="Q192" s="69">
        <f t="shared" si="78"/>
        <v>0</v>
      </c>
      <c r="R192" s="69">
        <f>O192-L192</f>
        <v>-1279560.4717999997</v>
      </c>
      <c r="S192" s="74">
        <f t="shared" si="104"/>
        <v>1532681.35</v>
      </c>
      <c r="T192" s="74"/>
      <c r="U192" s="74">
        <f>850000+706681.35-24000</f>
        <v>1532681.35</v>
      </c>
      <c r="V192" s="74">
        <f t="shared" si="105"/>
        <v>1433338.8</v>
      </c>
      <c r="W192" s="74"/>
      <c r="X192" s="74">
        <v>1433338.8</v>
      </c>
      <c r="Y192" s="69"/>
    </row>
    <row r="193" spans="1:25" ht="38.25" customHeight="1">
      <c r="A193" s="49"/>
      <c r="B193" s="47"/>
      <c r="C193" s="47"/>
      <c r="D193" s="47"/>
      <c r="E193" s="63" t="s">
        <v>691</v>
      </c>
      <c r="F193" s="63" t="s">
        <v>289</v>
      </c>
      <c r="G193" s="74">
        <f t="shared" si="101"/>
        <v>83087.399999999994</v>
      </c>
      <c r="H193" s="74"/>
      <c r="I193" s="74">
        <v>83087.399999999994</v>
      </c>
      <c r="J193" s="74">
        <f t="shared" si="102"/>
        <v>509028.35</v>
      </c>
      <c r="K193" s="74"/>
      <c r="L193" s="74">
        <v>509028.35</v>
      </c>
      <c r="M193" s="74">
        <f t="shared" si="103"/>
        <v>146575</v>
      </c>
      <c r="N193" s="74"/>
      <c r="O193" s="74">
        <f>94500+4500+7575+40000</f>
        <v>146575</v>
      </c>
      <c r="P193" s="69">
        <f t="shared" si="76"/>
        <v>-362453.35</v>
      </c>
      <c r="Q193" s="69">
        <f t="shared" si="78"/>
        <v>0</v>
      </c>
      <c r="R193" s="69">
        <f t="shared" si="79"/>
        <v>-362453.35</v>
      </c>
      <c r="S193" s="74">
        <f t="shared" si="104"/>
        <v>220234.5</v>
      </c>
      <c r="T193" s="74"/>
      <c r="U193" s="74">
        <f>135000+85234.5</f>
        <v>220234.5</v>
      </c>
      <c r="V193" s="74">
        <f t="shared" si="105"/>
        <v>300000</v>
      </c>
      <c r="W193" s="74"/>
      <c r="X193" s="74">
        <v>300000</v>
      </c>
      <c r="Y193" s="69"/>
    </row>
    <row r="194" spans="1:25" ht="31.5" customHeight="1">
      <c r="A194" s="49"/>
      <c r="B194" s="47"/>
      <c r="C194" s="47"/>
      <c r="D194" s="47"/>
      <c r="E194" s="71" t="s">
        <v>700</v>
      </c>
      <c r="F194" s="71" t="s">
        <v>293</v>
      </c>
      <c r="G194" s="74">
        <f t="shared" si="101"/>
        <v>64792.1</v>
      </c>
      <c r="H194" s="74"/>
      <c r="I194" s="74">
        <v>64792.1</v>
      </c>
      <c r="J194" s="74">
        <f t="shared" si="102"/>
        <v>86624.197</v>
      </c>
      <c r="K194" s="74"/>
      <c r="L194" s="74">
        <v>86624.197</v>
      </c>
      <c r="M194" s="74">
        <f t="shared" si="103"/>
        <v>20000</v>
      </c>
      <c r="N194" s="74"/>
      <c r="O194" s="74">
        <v>20000</v>
      </c>
      <c r="P194" s="69">
        <f t="shared" si="76"/>
        <v>-66624.197</v>
      </c>
      <c r="Q194" s="69">
        <f t="shared" si="78"/>
        <v>0</v>
      </c>
      <c r="R194" s="69">
        <f t="shared" si="79"/>
        <v>-66624.197</v>
      </c>
      <c r="S194" s="74">
        <f t="shared" si="104"/>
        <v>20000</v>
      </c>
      <c r="T194" s="74"/>
      <c r="U194" s="74">
        <v>20000</v>
      </c>
      <c r="V194" s="74">
        <f t="shared" si="105"/>
        <v>26000</v>
      </c>
      <c r="W194" s="74"/>
      <c r="X194" s="74">
        <v>26000</v>
      </c>
      <c r="Y194" s="69"/>
    </row>
    <row r="195" spans="1:25" ht="18" customHeight="1">
      <c r="A195" s="49">
        <v>2452</v>
      </c>
      <c r="B195" s="47" t="s">
        <v>202</v>
      </c>
      <c r="C195" s="47">
        <v>5</v>
      </c>
      <c r="D195" s="47">
        <v>2</v>
      </c>
      <c r="E195" s="71" t="s">
        <v>827</v>
      </c>
      <c r="F195" s="71"/>
      <c r="G195" s="74">
        <f t="shared" si="101"/>
        <v>0</v>
      </c>
      <c r="H195" s="74"/>
      <c r="I195" s="74"/>
      <c r="J195" s="74">
        <f t="shared" si="102"/>
        <v>0</v>
      </c>
      <c r="K195" s="74"/>
      <c r="L195" s="74"/>
      <c r="M195" s="74">
        <f t="shared" si="103"/>
        <v>0</v>
      </c>
      <c r="N195" s="74"/>
      <c r="O195" s="74"/>
      <c r="P195" s="69">
        <f t="shared" si="76"/>
        <v>0</v>
      </c>
      <c r="Q195" s="69">
        <f t="shared" si="78"/>
        <v>0</v>
      </c>
      <c r="R195" s="69">
        <f t="shared" si="79"/>
        <v>0</v>
      </c>
      <c r="S195" s="74">
        <f t="shared" si="104"/>
        <v>0</v>
      </c>
      <c r="T195" s="74"/>
      <c r="U195" s="74"/>
      <c r="V195" s="74">
        <f t="shared" si="105"/>
        <v>0</v>
      </c>
      <c r="W195" s="74"/>
      <c r="X195" s="74"/>
      <c r="Y195" s="69"/>
    </row>
    <row r="196" spans="1:25" ht="15" customHeight="1">
      <c r="A196" s="49">
        <v>2453</v>
      </c>
      <c r="B196" s="47" t="s">
        <v>202</v>
      </c>
      <c r="C196" s="47">
        <v>5</v>
      </c>
      <c r="D196" s="47">
        <v>3</v>
      </c>
      <c r="E196" s="71" t="s">
        <v>828</v>
      </c>
      <c r="F196" s="71"/>
      <c r="G196" s="74">
        <f t="shared" si="101"/>
        <v>0</v>
      </c>
      <c r="H196" s="74"/>
      <c r="I196" s="74"/>
      <c r="J196" s="74">
        <f t="shared" si="102"/>
        <v>0</v>
      </c>
      <c r="K196" s="74"/>
      <c r="L196" s="74"/>
      <c r="M196" s="74">
        <f t="shared" si="103"/>
        <v>0</v>
      </c>
      <c r="N196" s="74"/>
      <c r="O196" s="74"/>
      <c r="P196" s="69">
        <f t="shared" si="76"/>
        <v>0</v>
      </c>
      <c r="Q196" s="69">
        <f t="shared" si="78"/>
        <v>0</v>
      </c>
      <c r="R196" s="69">
        <f t="shared" si="79"/>
        <v>0</v>
      </c>
      <c r="S196" s="74">
        <f t="shared" si="104"/>
        <v>0</v>
      </c>
      <c r="T196" s="74"/>
      <c r="U196" s="74"/>
      <c r="V196" s="74">
        <f t="shared" si="105"/>
        <v>0</v>
      </c>
      <c r="W196" s="74"/>
      <c r="X196" s="74"/>
      <c r="Y196" s="69"/>
    </row>
    <row r="197" spans="1:25" ht="15" customHeight="1">
      <c r="A197" s="49">
        <v>2454</v>
      </c>
      <c r="B197" s="47" t="s">
        <v>202</v>
      </c>
      <c r="C197" s="47">
        <v>5</v>
      </c>
      <c r="D197" s="47">
        <v>4</v>
      </c>
      <c r="E197" s="71" t="s">
        <v>829</v>
      </c>
      <c r="F197" s="71"/>
      <c r="G197" s="74">
        <f t="shared" si="101"/>
        <v>0</v>
      </c>
      <c r="H197" s="74"/>
      <c r="I197" s="74"/>
      <c r="J197" s="74">
        <f t="shared" si="102"/>
        <v>0</v>
      </c>
      <c r="K197" s="74"/>
      <c r="L197" s="74"/>
      <c r="M197" s="74">
        <f t="shared" si="103"/>
        <v>0</v>
      </c>
      <c r="N197" s="74"/>
      <c r="O197" s="74"/>
      <c r="P197" s="69">
        <f t="shared" si="76"/>
        <v>0</v>
      </c>
      <c r="Q197" s="69">
        <f t="shared" si="78"/>
        <v>0</v>
      </c>
      <c r="R197" s="69">
        <f t="shared" si="79"/>
        <v>0</v>
      </c>
      <c r="S197" s="74">
        <f t="shared" si="104"/>
        <v>0</v>
      </c>
      <c r="T197" s="74"/>
      <c r="U197" s="74"/>
      <c r="V197" s="74">
        <f t="shared" si="105"/>
        <v>0</v>
      </c>
      <c r="W197" s="74"/>
      <c r="X197" s="74"/>
      <c r="Y197" s="69"/>
    </row>
    <row r="198" spans="1:25" ht="23.25" customHeight="1">
      <c r="A198" s="49">
        <v>2455</v>
      </c>
      <c r="B198" s="47" t="s">
        <v>202</v>
      </c>
      <c r="C198" s="47">
        <v>5</v>
      </c>
      <c r="D198" s="47">
        <v>5</v>
      </c>
      <c r="E198" s="71" t="s">
        <v>830</v>
      </c>
      <c r="F198" s="71"/>
      <c r="G198" s="74">
        <f t="shared" si="101"/>
        <v>0</v>
      </c>
      <c r="H198" s="74"/>
      <c r="I198" s="74"/>
      <c r="J198" s="74">
        <f t="shared" si="102"/>
        <v>0</v>
      </c>
      <c r="K198" s="74"/>
      <c r="L198" s="74"/>
      <c r="M198" s="74">
        <f t="shared" si="103"/>
        <v>0</v>
      </c>
      <c r="N198" s="74"/>
      <c r="O198" s="74"/>
      <c r="P198" s="69">
        <f t="shared" si="76"/>
        <v>0</v>
      </c>
      <c r="Q198" s="69">
        <f t="shared" si="78"/>
        <v>0</v>
      </c>
      <c r="R198" s="69">
        <f t="shared" si="79"/>
        <v>0</v>
      </c>
      <c r="S198" s="74">
        <f t="shared" si="104"/>
        <v>0</v>
      </c>
      <c r="T198" s="74"/>
      <c r="U198" s="74"/>
      <c r="V198" s="74">
        <f t="shared" si="105"/>
        <v>0</v>
      </c>
      <c r="W198" s="74"/>
      <c r="X198" s="74"/>
      <c r="Y198" s="69"/>
    </row>
    <row r="199" spans="1:25" ht="18" customHeight="1">
      <c r="A199" s="51">
        <v>2460</v>
      </c>
      <c r="B199" s="50" t="s">
        <v>202</v>
      </c>
      <c r="C199" s="50">
        <v>6</v>
      </c>
      <c r="D199" s="50">
        <v>0</v>
      </c>
      <c r="E199" s="67" t="s">
        <v>831</v>
      </c>
      <c r="F199" s="67"/>
      <c r="G199" s="158">
        <f>SUM(G201)</f>
        <v>0</v>
      </c>
      <c r="H199" s="158">
        <f t="shared" ref="H199:O199" si="106">SUM(H201)</f>
        <v>0</v>
      </c>
      <c r="I199" s="158">
        <f t="shared" si="106"/>
        <v>0</v>
      </c>
      <c r="J199" s="158">
        <f t="shared" si="106"/>
        <v>0</v>
      </c>
      <c r="K199" s="158">
        <f t="shared" si="106"/>
        <v>0</v>
      </c>
      <c r="L199" s="158">
        <f t="shared" si="106"/>
        <v>0</v>
      </c>
      <c r="M199" s="158">
        <f>SUM(M201)</f>
        <v>0</v>
      </c>
      <c r="N199" s="158">
        <f t="shared" si="106"/>
        <v>0</v>
      </c>
      <c r="O199" s="158">
        <f t="shared" si="106"/>
        <v>0</v>
      </c>
      <c r="P199" s="195">
        <f t="shared" si="76"/>
        <v>0</v>
      </c>
      <c r="Q199" s="195">
        <f t="shared" si="78"/>
        <v>0</v>
      </c>
      <c r="R199" s="195">
        <f t="shared" si="79"/>
        <v>0</v>
      </c>
      <c r="S199" s="158">
        <f t="shared" ref="S199:X199" si="107">SUM(S201)</f>
        <v>0</v>
      </c>
      <c r="T199" s="158">
        <f t="shared" si="107"/>
        <v>0</v>
      </c>
      <c r="U199" s="158">
        <f t="shared" si="107"/>
        <v>0</v>
      </c>
      <c r="V199" s="158">
        <f t="shared" si="107"/>
        <v>0</v>
      </c>
      <c r="W199" s="158">
        <f t="shared" si="107"/>
        <v>0</v>
      </c>
      <c r="X199" s="158">
        <f t="shared" si="107"/>
        <v>0</v>
      </c>
      <c r="Y199" s="69"/>
    </row>
    <row r="200" spans="1:25" s="48" customFormat="1" ht="15" customHeight="1">
      <c r="A200" s="49"/>
      <c r="B200" s="47"/>
      <c r="C200" s="47"/>
      <c r="D200" s="47"/>
      <c r="E200" s="71" t="s">
        <v>192</v>
      </c>
      <c r="F200" s="71"/>
      <c r="G200" s="74"/>
      <c r="H200" s="74"/>
      <c r="I200" s="74"/>
      <c r="J200" s="74"/>
      <c r="K200" s="74"/>
      <c r="L200" s="74"/>
      <c r="M200" s="74"/>
      <c r="N200" s="74"/>
      <c r="O200" s="74"/>
      <c r="P200" s="69">
        <f t="shared" si="76"/>
        <v>0</v>
      </c>
      <c r="Q200" s="69">
        <f t="shared" si="78"/>
        <v>0</v>
      </c>
      <c r="R200" s="69">
        <f t="shared" si="79"/>
        <v>0</v>
      </c>
      <c r="S200" s="74"/>
      <c r="T200" s="74"/>
      <c r="U200" s="74"/>
      <c r="V200" s="74"/>
      <c r="W200" s="74"/>
      <c r="X200" s="74"/>
      <c r="Y200" s="69"/>
    </row>
    <row r="201" spans="1:25" ht="18.75" customHeight="1">
      <c r="A201" s="49">
        <v>2461</v>
      </c>
      <c r="B201" s="47" t="s">
        <v>202</v>
      </c>
      <c r="C201" s="47">
        <v>6</v>
      </c>
      <c r="D201" s="47">
        <v>1</v>
      </c>
      <c r="E201" s="71" t="s">
        <v>832</v>
      </c>
      <c r="F201" s="71"/>
      <c r="G201" s="74">
        <f>SUM(H201:I201)</f>
        <v>0</v>
      </c>
      <c r="H201" s="74"/>
      <c r="I201" s="74"/>
      <c r="J201" s="74">
        <f>SUM(K201:L201)</f>
        <v>0</v>
      </c>
      <c r="K201" s="74"/>
      <c r="L201" s="74"/>
      <c r="M201" s="74">
        <f>SUM(N201:O201)</f>
        <v>0</v>
      </c>
      <c r="N201" s="74"/>
      <c r="O201" s="74"/>
      <c r="P201" s="69">
        <f t="shared" si="76"/>
        <v>0</v>
      </c>
      <c r="Q201" s="69">
        <f t="shared" si="78"/>
        <v>0</v>
      </c>
      <c r="R201" s="69">
        <f t="shared" si="79"/>
        <v>0</v>
      </c>
      <c r="S201" s="74">
        <f>SUM(T201:U201)</f>
        <v>0</v>
      </c>
      <c r="T201" s="74"/>
      <c r="U201" s="74"/>
      <c r="V201" s="74">
        <f>SUM(W201:X201)</f>
        <v>0</v>
      </c>
      <c r="W201" s="74"/>
      <c r="X201" s="74"/>
      <c r="Y201" s="69"/>
    </row>
    <row r="202" spans="1:25" ht="14.25" customHeight="1">
      <c r="A202" s="51">
        <v>2470</v>
      </c>
      <c r="B202" s="50" t="s">
        <v>202</v>
      </c>
      <c r="C202" s="50">
        <v>7</v>
      </c>
      <c r="D202" s="50">
        <v>0</v>
      </c>
      <c r="E202" s="67" t="s">
        <v>210</v>
      </c>
      <c r="F202" s="67"/>
      <c r="G202" s="158">
        <f>SUM(G204:G207)</f>
        <v>0</v>
      </c>
      <c r="H202" s="158">
        <f t="shared" ref="H202:O202" si="108">SUM(H204:H207)</f>
        <v>0</v>
      </c>
      <c r="I202" s="158">
        <f t="shared" si="108"/>
        <v>0</v>
      </c>
      <c r="J202" s="158">
        <f t="shared" si="108"/>
        <v>0</v>
      </c>
      <c r="K202" s="158">
        <f t="shared" si="108"/>
        <v>0</v>
      </c>
      <c r="L202" s="158">
        <f t="shared" si="108"/>
        <v>0</v>
      </c>
      <c r="M202" s="158">
        <f>SUM(M204:M207)</f>
        <v>0</v>
      </c>
      <c r="N202" s="158">
        <f t="shared" si="108"/>
        <v>0</v>
      </c>
      <c r="O202" s="158">
        <f t="shared" si="108"/>
        <v>0</v>
      </c>
      <c r="P202" s="195">
        <f t="shared" si="76"/>
        <v>0</v>
      </c>
      <c r="Q202" s="195">
        <f t="shared" si="78"/>
        <v>0</v>
      </c>
      <c r="R202" s="195">
        <f t="shared" si="79"/>
        <v>0</v>
      </c>
      <c r="S202" s="158">
        <f t="shared" ref="S202:X202" si="109">SUM(S204:S207)</f>
        <v>0</v>
      </c>
      <c r="T202" s="158">
        <f t="shared" si="109"/>
        <v>0</v>
      </c>
      <c r="U202" s="158">
        <f t="shared" si="109"/>
        <v>0</v>
      </c>
      <c r="V202" s="158">
        <f t="shared" si="109"/>
        <v>0</v>
      </c>
      <c r="W202" s="158">
        <f t="shared" si="109"/>
        <v>0</v>
      </c>
      <c r="X202" s="158">
        <f t="shared" si="109"/>
        <v>0</v>
      </c>
      <c r="Y202" s="69"/>
    </row>
    <row r="203" spans="1:25" s="48" customFormat="1" ht="14.25" customHeight="1">
      <c r="A203" s="49"/>
      <c r="B203" s="47"/>
      <c r="C203" s="47"/>
      <c r="D203" s="47"/>
      <c r="E203" s="71" t="s">
        <v>192</v>
      </c>
      <c r="F203" s="71"/>
      <c r="G203" s="74"/>
      <c r="H203" s="74"/>
      <c r="I203" s="74"/>
      <c r="J203" s="74"/>
      <c r="K203" s="74"/>
      <c r="L203" s="74"/>
      <c r="M203" s="74"/>
      <c r="N203" s="74"/>
      <c r="O203" s="74"/>
      <c r="P203" s="69">
        <f t="shared" si="76"/>
        <v>0</v>
      </c>
      <c r="Q203" s="69">
        <f t="shared" si="78"/>
        <v>0</v>
      </c>
      <c r="R203" s="69">
        <f t="shared" si="79"/>
        <v>0</v>
      </c>
      <c r="S203" s="74"/>
      <c r="T203" s="74"/>
      <c r="U203" s="74"/>
      <c r="V203" s="74"/>
      <c r="W203" s="74"/>
      <c r="X203" s="74"/>
      <c r="Y203" s="69"/>
    </row>
    <row r="204" spans="1:25" ht="27" customHeight="1">
      <c r="A204" s="49">
        <v>2471</v>
      </c>
      <c r="B204" s="47" t="s">
        <v>202</v>
      </c>
      <c r="C204" s="47">
        <v>7</v>
      </c>
      <c r="D204" s="47">
        <v>1</v>
      </c>
      <c r="E204" s="71" t="s">
        <v>833</v>
      </c>
      <c r="F204" s="71"/>
      <c r="G204" s="74">
        <f>SUM(H204:I204)</f>
        <v>0</v>
      </c>
      <c r="H204" s="74"/>
      <c r="I204" s="74"/>
      <c r="J204" s="74">
        <f>SUM(K204:L204)</f>
        <v>0</v>
      </c>
      <c r="K204" s="74"/>
      <c r="L204" s="74"/>
      <c r="M204" s="74">
        <f>SUM(N204:O204)</f>
        <v>0</v>
      </c>
      <c r="N204" s="74"/>
      <c r="O204" s="74"/>
      <c r="P204" s="69">
        <f t="shared" si="76"/>
        <v>0</v>
      </c>
      <c r="Q204" s="69">
        <f t="shared" si="78"/>
        <v>0</v>
      </c>
      <c r="R204" s="69">
        <f t="shared" si="79"/>
        <v>0</v>
      </c>
      <c r="S204" s="74">
        <f>SUM(T204:U204)</f>
        <v>0</v>
      </c>
      <c r="T204" s="74"/>
      <c r="U204" s="74"/>
      <c r="V204" s="74">
        <f>SUM(W204:X204)</f>
        <v>0</v>
      </c>
      <c r="W204" s="74"/>
      <c r="X204" s="74"/>
      <c r="Y204" s="69"/>
    </row>
    <row r="205" spans="1:25" ht="21.75" customHeight="1">
      <c r="A205" s="49">
        <v>2472</v>
      </c>
      <c r="B205" s="47" t="s">
        <v>202</v>
      </c>
      <c r="C205" s="47">
        <v>7</v>
      </c>
      <c r="D205" s="47">
        <v>2</v>
      </c>
      <c r="E205" s="71" t="s">
        <v>834</v>
      </c>
      <c r="F205" s="71"/>
      <c r="G205" s="74">
        <f>SUM(H205:I205)</f>
        <v>0</v>
      </c>
      <c r="H205" s="74"/>
      <c r="I205" s="74"/>
      <c r="J205" s="74">
        <f>SUM(K205:L205)</f>
        <v>0</v>
      </c>
      <c r="K205" s="74"/>
      <c r="L205" s="74"/>
      <c r="M205" s="74">
        <f>SUM(N205:O205)</f>
        <v>0</v>
      </c>
      <c r="N205" s="74"/>
      <c r="O205" s="74"/>
      <c r="P205" s="69">
        <f t="shared" si="76"/>
        <v>0</v>
      </c>
      <c r="Q205" s="69">
        <f t="shared" si="78"/>
        <v>0</v>
      </c>
      <c r="R205" s="69">
        <f t="shared" si="79"/>
        <v>0</v>
      </c>
      <c r="S205" s="74">
        <f>SUM(T205:U205)</f>
        <v>0</v>
      </c>
      <c r="T205" s="74"/>
      <c r="U205" s="74"/>
      <c r="V205" s="74">
        <f>SUM(W205:X205)</f>
        <v>0</v>
      </c>
      <c r="W205" s="74"/>
      <c r="X205" s="74"/>
      <c r="Y205" s="69"/>
    </row>
    <row r="206" spans="1:25" ht="21" customHeight="1">
      <c r="A206" s="49">
        <v>2473</v>
      </c>
      <c r="B206" s="47" t="s">
        <v>202</v>
      </c>
      <c r="C206" s="47">
        <v>7</v>
      </c>
      <c r="D206" s="47">
        <v>3</v>
      </c>
      <c r="E206" s="71" t="s">
        <v>835</v>
      </c>
      <c r="F206" s="71"/>
      <c r="G206" s="74">
        <f>SUM(H206:I206)</f>
        <v>0</v>
      </c>
      <c r="H206" s="74"/>
      <c r="I206" s="74"/>
      <c r="J206" s="74">
        <f>SUM(K206:L206)</f>
        <v>0</v>
      </c>
      <c r="K206" s="74"/>
      <c r="L206" s="74"/>
      <c r="M206" s="74">
        <f>SUM(N206:O206)</f>
        <v>0</v>
      </c>
      <c r="N206" s="74"/>
      <c r="O206" s="74"/>
      <c r="P206" s="69">
        <f t="shared" si="76"/>
        <v>0</v>
      </c>
      <c r="Q206" s="69">
        <f t="shared" si="78"/>
        <v>0</v>
      </c>
      <c r="R206" s="69">
        <f t="shared" si="79"/>
        <v>0</v>
      </c>
      <c r="S206" s="74">
        <f>SUM(T206:U206)</f>
        <v>0</v>
      </c>
      <c r="T206" s="74"/>
      <c r="U206" s="74"/>
      <c r="V206" s="74">
        <f>SUM(W206:X206)</f>
        <v>0</v>
      </c>
      <c r="W206" s="74"/>
      <c r="X206" s="74"/>
      <c r="Y206" s="69"/>
    </row>
    <row r="207" spans="1:25" ht="22.5" customHeight="1">
      <c r="A207" s="49">
        <v>2474</v>
      </c>
      <c r="B207" s="47" t="s">
        <v>202</v>
      </c>
      <c r="C207" s="47">
        <v>7</v>
      </c>
      <c r="D207" s="47">
        <v>4</v>
      </c>
      <c r="E207" s="71" t="s">
        <v>836</v>
      </c>
      <c r="F207" s="71"/>
      <c r="G207" s="74">
        <f>SUM(H207:I207)</f>
        <v>0</v>
      </c>
      <c r="H207" s="74"/>
      <c r="I207" s="74"/>
      <c r="J207" s="74">
        <f>SUM(K207:L207)</f>
        <v>0</v>
      </c>
      <c r="K207" s="74"/>
      <c r="L207" s="74"/>
      <c r="M207" s="74">
        <f>SUM(N207:O207)</f>
        <v>0</v>
      </c>
      <c r="N207" s="74"/>
      <c r="O207" s="74"/>
      <c r="P207" s="69">
        <f t="shared" si="76"/>
        <v>0</v>
      </c>
      <c r="Q207" s="69">
        <f t="shared" si="78"/>
        <v>0</v>
      </c>
      <c r="R207" s="69">
        <f t="shared" si="79"/>
        <v>0</v>
      </c>
      <c r="S207" s="74">
        <f>SUM(T207:U207)</f>
        <v>0</v>
      </c>
      <c r="T207" s="74"/>
      <c r="U207" s="74"/>
      <c r="V207" s="74">
        <f>SUM(W207:X207)</f>
        <v>0</v>
      </c>
      <c r="W207" s="74"/>
      <c r="X207" s="74"/>
      <c r="Y207" s="69"/>
    </row>
    <row r="208" spans="1:25" ht="39.75" customHeight="1">
      <c r="A208" s="51">
        <v>2480</v>
      </c>
      <c r="B208" s="50" t="s">
        <v>202</v>
      </c>
      <c r="C208" s="50">
        <v>8</v>
      </c>
      <c r="D208" s="50">
        <v>0</v>
      </c>
      <c r="E208" s="67" t="s">
        <v>837</v>
      </c>
      <c r="F208" s="67"/>
      <c r="G208" s="158">
        <f>SUM(G210:G216)</f>
        <v>0</v>
      </c>
      <c r="H208" s="158">
        <f t="shared" ref="H208:O208" si="110">SUM(H210:H216)</f>
        <v>0</v>
      </c>
      <c r="I208" s="158">
        <f t="shared" si="110"/>
        <v>0</v>
      </c>
      <c r="J208" s="158">
        <f t="shared" si="110"/>
        <v>0</v>
      </c>
      <c r="K208" s="158">
        <f t="shared" si="110"/>
        <v>0</v>
      </c>
      <c r="L208" s="158">
        <f t="shared" si="110"/>
        <v>0</v>
      </c>
      <c r="M208" s="158">
        <f>SUM(M210:M216)</f>
        <v>0</v>
      </c>
      <c r="N208" s="158">
        <f t="shared" si="110"/>
        <v>0</v>
      </c>
      <c r="O208" s="158">
        <f t="shared" si="110"/>
        <v>0</v>
      </c>
      <c r="P208" s="195">
        <f t="shared" si="76"/>
        <v>0</v>
      </c>
      <c r="Q208" s="195">
        <f t="shared" si="78"/>
        <v>0</v>
      </c>
      <c r="R208" s="195">
        <f t="shared" si="79"/>
        <v>0</v>
      </c>
      <c r="S208" s="158">
        <f t="shared" ref="S208:X208" si="111">SUM(S210:S216)</f>
        <v>0</v>
      </c>
      <c r="T208" s="158">
        <f t="shared" si="111"/>
        <v>0</v>
      </c>
      <c r="U208" s="158">
        <f t="shared" si="111"/>
        <v>0</v>
      </c>
      <c r="V208" s="158">
        <f t="shared" si="111"/>
        <v>0</v>
      </c>
      <c r="W208" s="158">
        <f t="shared" si="111"/>
        <v>0</v>
      </c>
      <c r="X208" s="158">
        <f t="shared" si="111"/>
        <v>0</v>
      </c>
      <c r="Y208" s="69"/>
    </row>
    <row r="209" spans="1:25" s="48" customFormat="1" ht="16.5" customHeight="1">
      <c r="A209" s="49"/>
      <c r="B209" s="47"/>
      <c r="C209" s="47"/>
      <c r="D209" s="47"/>
      <c r="E209" s="71" t="s">
        <v>192</v>
      </c>
      <c r="F209" s="71"/>
      <c r="G209" s="74"/>
      <c r="H209" s="74"/>
      <c r="I209" s="74"/>
      <c r="J209" s="74"/>
      <c r="K209" s="74"/>
      <c r="L209" s="74"/>
      <c r="M209" s="74"/>
      <c r="N209" s="74"/>
      <c r="O209" s="74"/>
      <c r="P209" s="69">
        <f t="shared" si="76"/>
        <v>0</v>
      </c>
      <c r="Q209" s="69">
        <f t="shared" si="78"/>
        <v>0</v>
      </c>
      <c r="R209" s="69">
        <f t="shared" si="79"/>
        <v>0</v>
      </c>
      <c r="S209" s="74"/>
      <c r="T209" s="74"/>
      <c r="U209" s="74"/>
      <c r="V209" s="74"/>
      <c r="W209" s="74"/>
      <c r="X209" s="74"/>
      <c r="Y209" s="69"/>
    </row>
    <row r="210" spans="1:25" ht="48.75" customHeight="1">
      <c r="A210" s="49">
        <v>2481</v>
      </c>
      <c r="B210" s="47" t="s">
        <v>202</v>
      </c>
      <c r="C210" s="47">
        <v>8</v>
      </c>
      <c r="D210" s="47">
        <v>1</v>
      </c>
      <c r="E210" s="71" t="s">
        <v>838</v>
      </c>
      <c r="F210" s="71"/>
      <c r="G210" s="74">
        <f t="shared" ref="G210:G216" si="112">SUM(H210:I210)</f>
        <v>0</v>
      </c>
      <c r="H210" s="74"/>
      <c r="I210" s="74"/>
      <c r="J210" s="74">
        <f t="shared" ref="J210:J216" si="113">SUM(K210:L210)</f>
        <v>0</v>
      </c>
      <c r="K210" s="74"/>
      <c r="L210" s="74"/>
      <c r="M210" s="74">
        <f t="shared" ref="M210:M216" si="114">SUM(N210:O210)</f>
        <v>0</v>
      </c>
      <c r="N210" s="74"/>
      <c r="O210" s="74"/>
      <c r="P210" s="69">
        <f t="shared" ref="P210:P275" si="115">M210-J210</f>
        <v>0</v>
      </c>
      <c r="Q210" s="69">
        <f t="shared" si="78"/>
        <v>0</v>
      </c>
      <c r="R210" s="69">
        <f t="shared" si="79"/>
        <v>0</v>
      </c>
      <c r="S210" s="74">
        <f t="shared" ref="S210:S216" si="116">SUM(T210:U210)</f>
        <v>0</v>
      </c>
      <c r="T210" s="74"/>
      <c r="U210" s="74"/>
      <c r="V210" s="74">
        <f t="shared" ref="V210:V216" si="117">SUM(W210:X210)</f>
        <v>0</v>
      </c>
      <c r="W210" s="74"/>
      <c r="X210" s="74"/>
      <c r="Y210" s="69"/>
    </row>
    <row r="211" spans="1:25" ht="51.75" customHeight="1">
      <c r="A211" s="49">
        <v>2482</v>
      </c>
      <c r="B211" s="47" t="s">
        <v>202</v>
      </c>
      <c r="C211" s="47">
        <v>8</v>
      </c>
      <c r="D211" s="47">
        <v>2</v>
      </c>
      <c r="E211" s="71" t="s">
        <v>839</v>
      </c>
      <c r="F211" s="71"/>
      <c r="G211" s="74">
        <f t="shared" si="112"/>
        <v>0</v>
      </c>
      <c r="H211" s="74"/>
      <c r="I211" s="74"/>
      <c r="J211" s="74">
        <f t="shared" si="113"/>
        <v>0</v>
      </c>
      <c r="K211" s="74"/>
      <c r="L211" s="74"/>
      <c r="M211" s="74">
        <f t="shared" si="114"/>
        <v>0</v>
      </c>
      <c r="N211" s="74"/>
      <c r="O211" s="74"/>
      <c r="P211" s="69">
        <f t="shared" si="115"/>
        <v>0</v>
      </c>
      <c r="Q211" s="69">
        <f t="shared" ref="Q211:Q276" si="118">N211-K211</f>
        <v>0</v>
      </c>
      <c r="R211" s="69">
        <f t="shared" ref="R211:R276" si="119">O211-L211</f>
        <v>0</v>
      </c>
      <c r="S211" s="74">
        <f t="shared" si="116"/>
        <v>0</v>
      </c>
      <c r="T211" s="74"/>
      <c r="U211" s="74"/>
      <c r="V211" s="74">
        <f t="shared" si="117"/>
        <v>0</v>
      </c>
      <c r="W211" s="74"/>
      <c r="X211" s="74"/>
      <c r="Y211" s="69"/>
    </row>
    <row r="212" spans="1:25" ht="40.5" customHeight="1">
      <c r="A212" s="49">
        <v>2483</v>
      </c>
      <c r="B212" s="47" t="s">
        <v>202</v>
      </c>
      <c r="C212" s="47">
        <v>8</v>
      </c>
      <c r="D212" s="47">
        <v>3</v>
      </c>
      <c r="E212" s="71" t="s">
        <v>840</v>
      </c>
      <c r="F212" s="71"/>
      <c r="G212" s="74">
        <f t="shared" si="112"/>
        <v>0</v>
      </c>
      <c r="H212" s="74"/>
      <c r="I212" s="74"/>
      <c r="J212" s="74">
        <f t="shared" si="113"/>
        <v>0</v>
      </c>
      <c r="K212" s="74"/>
      <c r="L212" s="74"/>
      <c r="M212" s="74">
        <f t="shared" si="114"/>
        <v>0</v>
      </c>
      <c r="N212" s="74"/>
      <c r="O212" s="74"/>
      <c r="P212" s="69">
        <f t="shared" si="115"/>
        <v>0</v>
      </c>
      <c r="Q212" s="69">
        <f t="shared" si="118"/>
        <v>0</v>
      </c>
      <c r="R212" s="69">
        <f t="shared" si="119"/>
        <v>0</v>
      </c>
      <c r="S212" s="74">
        <f t="shared" si="116"/>
        <v>0</v>
      </c>
      <c r="T212" s="74"/>
      <c r="U212" s="74"/>
      <c r="V212" s="74">
        <f t="shared" si="117"/>
        <v>0</v>
      </c>
      <c r="W212" s="74"/>
      <c r="X212" s="74"/>
      <c r="Y212" s="69"/>
    </row>
    <row r="213" spans="1:25" ht="52.5" customHeight="1">
      <c r="A213" s="49">
        <v>2484</v>
      </c>
      <c r="B213" s="47" t="s">
        <v>202</v>
      </c>
      <c r="C213" s="47">
        <v>8</v>
      </c>
      <c r="D213" s="47">
        <v>4</v>
      </c>
      <c r="E213" s="71" t="s">
        <v>841</v>
      </c>
      <c r="F213" s="71"/>
      <c r="G213" s="74">
        <f t="shared" si="112"/>
        <v>0</v>
      </c>
      <c r="H213" s="74"/>
      <c r="I213" s="74"/>
      <c r="J213" s="74">
        <f t="shared" si="113"/>
        <v>0</v>
      </c>
      <c r="K213" s="74"/>
      <c r="L213" s="74"/>
      <c r="M213" s="74">
        <f t="shared" si="114"/>
        <v>0</v>
      </c>
      <c r="N213" s="74"/>
      <c r="O213" s="74"/>
      <c r="P213" s="69">
        <f t="shared" si="115"/>
        <v>0</v>
      </c>
      <c r="Q213" s="69">
        <f t="shared" si="118"/>
        <v>0</v>
      </c>
      <c r="R213" s="69">
        <f t="shared" si="119"/>
        <v>0</v>
      </c>
      <c r="S213" s="74">
        <f t="shared" si="116"/>
        <v>0</v>
      </c>
      <c r="T213" s="74"/>
      <c r="U213" s="74"/>
      <c r="V213" s="74">
        <f t="shared" si="117"/>
        <v>0</v>
      </c>
      <c r="W213" s="74"/>
      <c r="X213" s="74"/>
      <c r="Y213" s="69"/>
    </row>
    <row r="214" spans="1:25" ht="33.75" customHeight="1">
      <c r="A214" s="49">
        <v>2485</v>
      </c>
      <c r="B214" s="47" t="s">
        <v>202</v>
      </c>
      <c r="C214" s="47">
        <v>8</v>
      </c>
      <c r="D214" s="47">
        <v>5</v>
      </c>
      <c r="E214" s="71" t="s">
        <v>842</v>
      </c>
      <c r="F214" s="71"/>
      <c r="G214" s="74">
        <f t="shared" si="112"/>
        <v>0</v>
      </c>
      <c r="H214" s="74"/>
      <c r="I214" s="74"/>
      <c r="J214" s="74">
        <f t="shared" si="113"/>
        <v>0</v>
      </c>
      <c r="K214" s="74"/>
      <c r="L214" s="74"/>
      <c r="M214" s="74">
        <f t="shared" si="114"/>
        <v>0</v>
      </c>
      <c r="N214" s="74"/>
      <c r="O214" s="74"/>
      <c r="P214" s="69">
        <f t="shared" si="115"/>
        <v>0</v>
      </c>
      <c r="Q214" s="69">
        <f t="shared" si="118"/>
        <v>0</v>
      </c>
      <c r="R214" s="69">
        <f t="shared" si="119"/>
        <v>0</v>
      </c>
      <c r="S214" s="74">
        <f t="shared" si="116"/>
        <v>0</v>
      </c>
      <c r="T214" s="74"/>
      <c r="U214" s="74"/>
      <c r="V214" s="74">
        <f t="shared" si="117"/>
        <v>0</v>
      </c>
      <c r="W214" s="74"/>
      <c r="X214" s="74"/>
      <c r="Y214" s="69"/>
    </row>
    <row r="215" spans="1:25" ht="27" customHeight="1">
      <c r="A215" s="49">
        <v>2486</v>
      </c>
      <c r="B215" s="47" t="s">
        <v>202</v>
      </c>
      <c r="C215" s="47">
        <v>8</v>
      </c>
      <c r="D215" s="47">
        <v>6</v>
      </c>
      <c r="E215" s="71" t="s">
        <v>843</v>
      </c>
      <c r="F215" s="71"/>
      <c r="G215" s="74">
        <f t="shared" si="112"/>
        <v>0</v>
      </c>
      <c r="H215" s="74"/>
      <c r="I215" s="74"/>
      <c r="J215" s="74">
        <f t="shared" si="113"/>
        <v>0</v>
      </c>
      <c r="K215" s="74"/>
      <c r="L215" s="74"/>
      <c r="M215" s="74">
        <f t="shared" si="114"/>
        <v>0</v>
      </c>
      <c r="N215" s="74"/>
      <c r="O215" s="74"/>
      <c r="P215" s="69">
        <f t="shared" si="115"/>
        <v>0</v>
      </c>
      <c r="Q215" s="69">
        <f t="shared" si="118"/>
        <v>0</v>
      </c>
      <c r="R215" s="69">
        <f t="shared" si="119"/>
        <v>0</v>
      </c>
      <c r="S215" s="74">
        <f t="shared" si="116"/>
        <v>0</v>
      </c>
      <c r="T215" s="74"/>
      <c r="U215" s="74"/>
      <c r="V215" s="74">
        <f t="shared" si="117"/>
        <v>0</v>
      </c>
      <c r="W215" s="74"/>
      <c r="X215" s="74"/>
      <c r="Y215" s="69"/>
    </row>
    <row r="216" spans="1:25" ht="38.25" customHeight="1">
      <c r="A216" s="49">
        <v>2487</v>
      </c>
      <c r="B216" s="47" t="s">
        <v>202</v>
      </c>
      <c r="C216" s="47">
        <v>8</v>
      </c>
      <c r="D216" s="47">
        <v>7</v>
      </c>
      <c r="E216" s="71" t="s">
        <v>844</v>
      </c>
      <c r="F216" s="71"/>
      <c r="G216" s="74">
        <f t="shared" si="112"/>
        <v>0</v>
      </c>
      <c r="H216" s="74"/>
      <c r="I216" s="74"/>
      <c r="J216" s="74">
        <f t="shared" si="113"/>
        <v>0</v>
      </c>
      <c r="K216" s="74"/>
      <c r="L216" s="74"/>
      <c r="M216" s="74">
        <f t="shared" si="114"/>
        <v>0</v>
      </c>
      <c r="N216" s="74"/>
      <c r="O216" s="74"/>
      <c r="P216" s="69">
        <f t="shared" si="115"/>
        <v>0</v>
      </c>
      <c r="Q216" s="69">
        <f t="shared" si="118"/>
        <v>0</v>
      </c>
      <c r="R216" s="69">
        <f t="shared" si="119"/>
        <v>0</v>
      </c>
      <c r="S216" s="74">
        <f t="shared" si="116"/>
        <v>0</v>
      </c>
      <c r="T216" s="74"/>
      <c r="U216" s="74"/>
      <c r="V216" s="74">
        <f t="shared" si="117"/>
        <v>0</v>
      </c>
      <c r="W216" s="74"/>
      <c r="X216" s="74"/>
      <c r="Y216" s="69"/>
    </row>
    <row r="217" spans="1:25" ht="27.75" customHeight="1">
      <c r="A217" s="51">
        <v>2490</v>
      </c>
      <c r="B217" s="50" t="s">
        <v>202</v>
      </c>
      <c r="C217" s="50">
        <v>9</v>
      </c>
      <c r="D217" s="50">
        <v>0</v>
      </c>
      <c r="E217" s="67" t="s">
        <v>212</v>
      </c>
      <c r="F217" s="67"/>
      <c r="G217" s="158">
        <f>SUM(G219)</f>
        <v>-259263.185</v>
      </c>
      <c r="H217" s="158">
        <f t="shared" ref="H217:O217" si="120">SUM(H219)</f>
        <v>0</v>
      </c>
      <c r="I217" s="158">
        <f t="shared" si="120"/>
        <v>-259263.185</v>
      </c>
      <c r="J217" s="158">
        <f t="shared" si="120"/>
        <v>-2454078</v>
      </c>
      <c r="K217" s="158">
        <f t="shared" si="120"/>
        <v>0</v>
      </c>
      <c r="L217" s="158">
        <f t="shared" si="120"/>
        <v>-2454078</v>
      </c>
      <c r="M217" s="158">
        <f>SUM(M219)</f>
        <v>-350000</v>
      </c>
      <c r="N217" s="158">
        <f t="shared" si="120"/>
        <v>0</v>
      </c>
      <c r="O217" s="158">
        <f t="shared" si="120"/>
        <v>-350000</v>
      </c>
      <c r="P217" s="195">
        <f t="shared" si="115"/>
        <v>2104078</v>
      </c>
      <c r="Q217" s="195">
        <f t="shared" si="118"/>
        <v>0</v>
      </c>
      <c r="R217" s="195">
        <f t="shared" si="119"/>
        <v>2104078</v>
      </c>
      <c r="S217" s="158">
        <f t="shared" ref="S217:X217" si="121">SUM(S219)</f>
        <v>-350000</v>
      </c>
      <c r="T217" s="158">
        <f t="shared" si="121"/>
        <v>0</v>
      </c>
      <c r="U217" s="158">
        <f t="shared" si="121"/>
        <v>-350000</v>
      </c>
      <c r="V217" s="158">
        <f t="shared" si="121"/>
        <v>-350000</v>
      </c>
      <c r="W217" s="158">
        <f t="shared" si="121"/>
        <v>0</v>
      </c>
      <c r="X217" s="158">
        <f t="shared" si="121"/>
        <v>-350000</v>
      </c>
      <c r="Y217" s="69"/>
    </row>
    <row r="218" spans="1:25" s="48" customFormat="1" ht="16.5" customHeight="1">
      <c r="A218" s="49"/>
      <c r="B218" s="47"/>
      <c r="C218" s="47"/>
      <c r="D218" s="47"/>
      <c r="E218" s="71" t="s">
        <v>192</v>
      </c>
      <c r="F218" s="71"/>
      <c r="G218" s="74"/>
      <c r="H218" s="74"/>
      <c r="I218" s="74"/>
      <c r="J218" s="74"/>
      <c r="K218" s="74"/>
      <c r="L218" s="74"/>
      <c r="M218" s="74"/>
      <c r="N218" s="74"/>
      <c r="O218" s="74"/>
      <c r="P218" s="69">
        <f t="shared" si="115"/>
        <v>0</v>
      </c>
      <c r="Q218" s="69">
        <f t="shared" si="118"/>
        <v>0</v>
      </c>
      <c r="R218" s="69">
        <f t="shared" si="119"/>
        <v>0</v>
      </c>
      <c r="S218" s="74"/>
      <c r="T218" s="74"/>
      <c r="U218" s="74"/>
      <c r="V218" s="74"/>
      <c r="W218" s="74"/>
      <c r="X218" s="74"/>
      <c r="Y218" s="69"/>
    </row>
    <row r="219" spans="1:25" ht="27.75" customHeight="1">
      <c r="A219" s="49">
        <v>2491</v>
      </c>
      <c r="B219" s="47" t="s">
        <v>202</v>
      </c>
      <c r="C219" s="47">
        <v>9</v>
      </c>
      <c r="D219" s="47">
        <v>1</v>
      </c>
      <c r="E219" s="71" t="s">
        <v>212</v>
      </c>
      <c r="F219" s="71"/>
      <c r="G219" s="74">
        <f>SUM(H219:I219)</f>
        <v>-259263.185</v>
      </c>
      <c r="H219" s="74"/>
      <c r="I219" s="74">
        <v>-259263.185</v>
      </c>
      <c r="J219" s="74">
        <f>SUM(K219:L219)</f>
        <v>-2454078</v>
      </c>
      <c r="K219" s="74"/>
      <c r="L219" s="74">
        <v>-2454078</v>
      </c>
      <c r="M219" s="74">
        <f>SUM(N219:O219)</f>
        <v>-350000</v>
      </c>
      <c r="N219" s="74"/>
      <c r="O219" s="74">
        <v>-350000</v>
      </c>
      <c r="P219" s="69">
        <f t="shared" si="115"/>
        <v>2104078</v>
      </c>
      <c r="Q219" s="69">
        <f t="shared" si="118"/>
        <v>0</v>
      </c>
      <c r="R219" s="69">
        <f t="shared" si="119"/>
        <v>2104078</v>
      </c>
      <c r="S219" s="74">
        <f>SUM(T219:U219)</f>
        <v>-350000</v>
      </c>
      <c r="T219" s="74"/>
      <c r="U219" s="74">
        <v>-350000</v>
      </c>
      <c r="V219" s="74">
        <f>SUM(W219:X219)</f>
        <v>-350000</v>
      </c>
      <c r="W219" s="74"/>
      <c r="X219" s="74">
        <v>-350000</v>
      </c>
      <c r="Y219" s="69"/>
    </row>
    <row r="220" spans="1:25" s="46" customFormat="1" ht="34.5" customHeight="1">
      <c r="A220" s="49">
        <v>2500</v>
      </c>
      <c r="B220" s="50" t="s">
        <v>213</v>
      </c>
      <c r="C220" s="50">
        <v>0</v>
      </c>
      <c r="D220" s="50">
        <v>0</v>
      </c>
      <c r="E220" s="67" t="s">
        <v>966</v>
      </c>
      <c r="F220" s="67"/>
      <c r="G220" s="158">
        <f>SUM(G222,G238,G241,G244,G247,G250,)</f>
        <v>660946.62569999998</v>
      </c>
      <c r="H220" s="158">
        <f t="shared" ref="H220:O220" si="122">SUM(H222,H238,H241,H244,H247,H250,)</f>
        <v>654780.52560000005</v>
      </c>
      <c r="I220" s="158">
        <f t="shared" si="122"/>
        <v>6166.1000999999997</v>
      </c>
      <c r="J220" s="158">
        <f t="shared" si="122"/>
        <v>786670.77300000004</v>
      </c>
      <c r="K220" s="158">
        <f t="shared" si="122"/>
        <v>687525.04600000009</v>
      </c>
      <c r="L220" s="158">
        <f t="shared" si="122"/>
        <v>99145.726999999999</v>
      </c>
      <c r="M220" s="158">
        <f>SUM(M222,M238,M241,M244,M247,M250,)</f>
        <v>765800.81600000011</v>
      </c>
      <c r="N220" s="158">
        <f t="shared" si="122"/>
        <v>749650.81600000011</v>
      </c>
      <c r="O220" s="158">
        <f t="shared" si="122"/>
        <v>16150</v>
      </c>
      <c r="P220" s="195">
        <f t="shared" si="115"/>
        <v>-20869.956999999937</v>
      </c>
      <c r="Q220" s="195">
        <f t="shared" si="118"/>
        <v>62125.770000000019</v>
      </c>
      <c r="R220" s="195">
        <f t="shared" si="119"/>
        <v>-82995.726999999999</v>
      </c>
      <c r="S220" s="158">
        <f t="shared" ref="S220:X220" si="123">SUM(S222,S238,S241,S244,S247,S250,)</f>
        <v>774906.90000000014</v>
      </c>
      <c r="T220" s="158">
        <f t="shared" si="123"/>
        <v>758756.90000000014</v>
      </c>
      <c r="U220" s="158">
        <f t="shared" si="123"/>
        <v>16150</v>
      </c>
      <c r="V220" s="158">
        <f t="shared" si="123"/>
        <v>774906.90000000014</v>
      </c>
      <c r="W220" s="158">
        <f t="shared" si="123"/>
        <v>758756.90000000014</v>
      </c>
      <c r="X220" s="158">
        <f t="shared" si="123"/>
        <v>16150</v>
      </c>
      <c r="Y220" s="69"/>
    </row>
    <row r="221" spans="1:25" ht="16.5" customHeight="1">
      <c r="A221" s="49"/>
      <c r="B221" s="47"/>
      <c r="C221" s="47"/>
      <c r="D221" s="47"/>
      <c r="E221" s="71" t="s">
        <v>5</v>
      </c>
      <c r="F221" s="71"/>
      <c r="G221" s="74"/>
      <c r="H221" s="74"/>
      <c r="I221" s="74"/>
      <c r="J221" s="74"/>
      <c r="K221" s="74"/>
      <c r="L221" s="74"/>
      <c r="M221" s="74"/>
      <c r="N221" s="74"/>
      <c r="O221" s="74"/>
      <c r="P221" s="69">
        <f t="shared" si="115"/>
        <v>0</v>
      </c>
      <c r="Q221" s="69">
        <f t="shared" si="118"/>
        <v>0</v>
      </c>
      <c r="R221" s="69">
        <f t="shared" si="119"/>
        <v>0</v>
      </c>
      <c r="S221" s="74"/>
      <c r="T221" s="74"/>
      <c r="U221" s="74"/>
      <c r="V221" s="74"/>
      <c r="W221" s="74"/>
      <c r="X221" s="74"/>
      <c r="Y221" s="69"/>
    </row>
    <row r="222" spans="1:25" ht="17.25" customHeight="1">
      <c r="A222" s="51">
        <v>2510</v>
      </c>
      <c r="B222" s="50" t="s">
        <v>213</v>
      </c>
      <c r="C222" s="50">
        <v>1</v>
      </c>
      <c r="D222" s="50">
        <v>0</v>
      </c>
      <c r="E222" s="67" t="s">
        <v>214</v>
      </c>
      <c r="F222" s="67"/>
      <c r="G222" s="158">
        <f>SUM(G224)</f>
        <v>554928.72970000003</v>
      </c>
      <c r="H222" s="158">
        <f t="shared" ref="H222:O222" si="124">SUM(H224)</f>
        <v>553095.52960000001</v>
      </c>
      <c r="I222" s="158">
        <f t="shared" si="124"/>
        <v>1833.2001</v>
      </c>
      <c r="J222" s="158">
        <f t="shared" si="124"/>
        <v>551457.24600000004</v>
      </c>
      <c r="K222" s="158">
        <f t="shared" si="124"/>
        <v>549457.24600000004</v>
      </c>
      <c r="L222" s="158">
        <f t="shared" si="124"/>
        <v>2000</v>
      </c>
      <c r="M222" s="158">
        <f>SUM(M224)</f>
        <v>609583.01600000006</v>
      </c>
      <c r="N222" s="158">
        <f t="shared" si="124"/>
        <v>600583.01600000006</v>
      </c>
      <c r="O222" s="158">
        <f t="shared" si="124"/>
        <v>9000</v>
      </c>
      <c r="P222" s="195">
        <f t="shared" si="115"/>
        <v>58125.770000000019</v>
      </c>
      <c r="Q222" s="195">
        <f t="shared" si="118"/>
        <v>51125.770000000019</v>
      </c>
      <c r="R222" s="195">
        <f t="shared" si="119"/>
        <v>7000</v>
      </c>
      <c r="S222" s="158">
        <f t="shared" ref="S222:X222" si="125">SUM(S224)</f>
        <v>615689.10000000009</v>
      </c>
      <c r="T222" s="158">
        <f t="shared" si="125"/>
        <v>606689.10000000009</v>
      </c>
      <c r="U222" s="158">
        <f t="shared" si="125"/>
        <v>9000</v>
      </c>
      <c r="V222" s="158">
        <f t="shared" si="125"/>
        <v>615689.10000000009</v>
      </c>
      <c r="W222" s="158">
        <f t="shared" si="125"/>
        <v>606689.10000000009</v>
      </c>
      <c r="X222" s="158">
        <f t="shared" si="125"/>
        <v>9000</v>
      </c>
      <c r="Y222" s="69"/>
    </row>
    <row r="223" spans="1:25" s="48" customFormat="1" ht="16.5" customHeight="1">
      <c r="A223" s="49"/>
      <c r="B223" s="47"/>
      <c r="C223" s="47"/>
      <c r="D223" s="47"/>
      <c r="E223" s="71" t="s">
        <v>192</v>
      </c>
      <c r="F223" s="71"/>
      <c r="G223" s="74"/>
      <c r="H223" s="74"/>
      <c r="I223" s="74"/>
      <c r="J223" s="74"/>
      <c r="K223" s="74"/>
      <c r="L223" s="74"/>
      <c r="M223" s="74"/>
      <c r="N223" s="74"/>
      <c r="O223" s="74"/>
      <c r="P223" s="69">
        <f t="shared" si="115"/>
        <v>0</v>
      </c>
      <c r="Q223" s="69">
        <f t="shared" si="118"/>
        <v>0</v>
      </c>
      <c r="R223" s="69">
        <f t="shared" si="119"/>
        <v>0</v>
      </c>
      <c r="S223" s="74"/>
      <c r="T223" s="74"/>
      <c r="U223" s="74"/>
      <c r="V223" s="74"/>
      <c r="W223" s="74"/>
      <c r="X223" s="74"/>
      <c r="Y223" s="69"/>
    </row>
    <row r="224" spans="1:25" ht="17.25" customHeight="1">
      <c r="A224" s="49">
        <v>2511</v>
      </c>
      <c r="B224" s="47" t="s">
        <v>213</v>
      </c>
      <c r="C224" s="47">
        <v>1</v>
      </c>
      <c r="D224" s="47">
        <v>1</v>
      </c>
      <c r="E224" s="71" t="s">
        <v>214</v>
      </c>
      <c r="F224" s="67"/>
      <c r="G224" s="74">
        <f>SUM(G225:G237)</f>
        <v>554928.72970000003</v>
      </c>
      <c r="H224" s="74">
        <f t="shared" ref="H224:O224" si="126">SUM(H225:H237)</f>
        <v>553095.52960000001</v>
      </c>
      <c r="I224" s="74">
        <f t="shared" si="126"/>
        <v>1833.2001</v>
      </c>
      <c r="J224" s="74">
        <f t="shared" si="126"/>
        <v>551457.24600000004</v>
      </c>
      <c r="K224" s="74">
        <f t="shared" si="126"/>
        <v>549457.24600000004</v>
      </c>
      <c r="L224" s="74">
        <f t="shared" si="126"/>
        <v>2000</v>
      </c>
      <c r="M224" s="74">
        <f>SUM(M225:M237)</f>
        <v>609583.01600000006</v>
      </c>
      <c r="N224" s="74">
        <f t="shared" si="126"/>
        <v>600583.01600000006</v>
      </c>
      <c r="O224" s="74">
        <f t="shared" si="126"/>
        <v>9000</v>
      </c>
      <c r="P224" s="69">
        <f t="shared" si="115"/>
        <v>58125.770000000019</v>
      </c>
      <c r="Q224" s="69">
        <f t="shared" si="118"/>
        <v>51125.770000000019</v>
      </c>
      <c r="R224" s="69">
        <f t="shared" si="119"/>
        <v>7000</v>
      </c>
      <c r="S224" s="74">
        <f t="shared" ref="S224:X224" si="127">SUM(S225:S237)</f>
        <v>615689.10000000009</v>
      </c>
      <c r="T224" s="74">
        <f t="shared" si="127"/>
        <v>606689.10000000009</v>
      </c>
      <c r="U224" s="74">
        <f t="shared" si="127"/>
        <v>9000</v>
      </c>
      <c r="V224" s="74">
        <f t="shared" si="127"/>
        <v>615689.10000000009</v>
      </c>
      <c r="W224" s="74">
        <f t="shared" si="127"/>
        <v>606689.10000000009</v>
      </c>
      <c r="X224" s="74">
        <f t="shared" si="127"/>
        <v>9000</v>
      </c>
      <c r="Y224" s="69"/>
    </row>
    <row r="225" spans="1:25" ht="40.5" customHeight="1">
      <c r="A225" s="49"/>
      <c r="B225" s="47"/>
      <c r="C225" s="47"/>
      <c r="D225" s="47"/>
      <c r="E225" s="64" t="s">
        <v>945</v>
      </c>
      <c r="F225" s="64">
        <v>4111</v>
      </c>
      <c r="G225" s="74">
        <f t="shared" ref="G225:G237" si="128">SUM(H225:I225)</f>
        <v>470269.071</v>
      </c>
      <c r="H225" s="74">
        <v>470269.071</v>
      </c>
      <c r="I225" s="74"/>
      <c r="J225" s="74">
        <f t="shared" ref="J225:J237" si="129">SUM(K225:L225)</f>
        <v>448704.61599999998</v>
      </c>
      <c r="K225" s="74">
        <v>448704.61599999998</v>
      </c>
      <c r="L225" s="74"/>
      <c r="M225" s="74">
        <f t="shared" ref="M225:M237" si="130">SUM(N225:O225)</f>
        <v>494999.61599999998</v>
      </c>
      <c r="N225" s="74">
        <f>47000+447999.616</f>
        <v>494999.61599999998</v>
      </c>
      <c r="O225" s="74"/>
      <c r="P225" s="69">
        <f t="shared" si="115"/>
        <v>46295</v>
      </c>
      <c r="Q225" s="69">
        <f t="shared" si="118"/>
        <v>46295</v>
      </c>
      <c r="R225" s="69">
        <f t="shared" si="119"/>
        <v>0</v>
      </c>
      <c r="S225" s="74">
        <f t="shared" ref="S225:S237" si="131">SUM(T225:U225)</f>
        <v>498105.7</v>
      </c>
      <c r="T225" s="74">
        <f>50000+448105.7</f>
        <v>498105.7</v>
      </c>
      <c r="U225" s="74"/>
      <c r="V225" s="74">
        <f t="shared" ref="V225:V237" si="132">SUM(W225:X225)</f>
        <v>498105.7</v>
      </c>
      <c r="W225" s="74">
        <f>50000+448105.7</f>
        <v>498105.7</v>
      </c>
      <c r="X225" s="74"/>
      <c r="Y225" s="69"/>
    </row>
    <row r="226" spans="1:25" ht="40.5" customHeight="1">
      <c r="A226" s="49"/>
      <c r="B226" s="47"/>
      <c r="C226" s="47"/>
      <c r="D226" s="47"/>
      <c r="E226" s="64" t="s">
        <v>956</v>
      </c>
      <c r="F226" s="64" t="s">
        <v>253</v>
      </c>
      <c r="G226" s="74">
        <f t="shared" si="128"/>
        <v>2416</v>
      </c>
      <c r="H226" s="74">
        <v>2416</v>
      </c>
      <c r="I226" s="74"/>
      <c r="J226" s="74">
        <f t="shared" si="129"/>
        <v>3100</v>
      </c>
      <c r="K226" s="74">
        <v>3100</v>
      </c>
      <c r="L226" s="74"/>
      <c r="M226" s="74">
        <f t="shared" si="130"/>
        <v>3100</v>
      </c>
      <c r="N226" s="74">
        <v>3100</v>
      </c>
      <c r="O226" s="74"/>
      <c r="P226" s="69">
        <f t="shared" si="115"/>
        <v>0</v>
      </c>
      <c r="Q226" s="69">
        <f t="shared" si="118"/>
        <v>0</v>
      </c>
      <c r="R226" s="69">
        <f t="shared" si="119"/>
        <v>0</v>
      </c>
      <c r="S226" s="74">
        <f t="shared" si="131"/>
        <v>3100</v>
      </c>
      <c r="T226" s="74">
        <v>3100</v>
      </c>
      <c r="U226" s="74"/>
      <c r="V226" s="74">
        <f t="shared" si="132"/>
        <v>3100</v>
      </c>
      <c r="W226" s="74">
        <v>3100</v>
      </c>
      <c r="X226" s="74"/>
      <c r="Y226" s="69"/>
    </row>
    <row r="227" spans="1:25" ht="40.5" customHeight="1">
      <c r="A227" s="49"/>
      <c r="B227" s="47"/>
      <c r="C227" s="47"/>
      <c r="D227" s="47"/>
      <c r="E227" s="64" t="s">
        <v>1113</v>
      </c>
      <c r="F227" s="64" t="s">
        <v>254</v>
      </c>
      <c r="G227" s="74">
        <f t="shared" si="128"/>
        <v>260</v>
      </c>
      <c r="H227" s="74">
        <v>260</v>
      </c>
      <c r="I227" s="74"/>
      <c r="J227" s="74">
        <f t="shared" si="129"/>
        <v>2000</v>
      </c>
      <c r="K227" s="74">
        <v>2000</v>
      </c>
      <c r="L227" s="74"/>
      <c r="M227" s="74">
        <f t="shared" si="130"/>
        <v>2000</v>
      </c>
      <c r="N227" s="74">
        <v>2000</v>
      </c>
      <c r="O227" s="74"/>
      <c r="P227" s="69">
        <f t="shared" si="115"/>
        <v>0</v>
      </c>
      <c r="Q227" s="69">
        <f t="shared" si="118"/>
        <v>0</v>
      </c>
      <c r="R227" s="69">
        <f t="shared" si="119"/>
        <v>0</v>
      </c>
      <c r="S227" s="74">
        <f t="shared" si="131"/>
        <v>2000</v>
      </c>
      <c r="T227" s="74">
        <v>2000</v>
      </c>
      <c r="U227" s="74"/>
      <c r="V227" s="74">
        <f t="shared" si="132"/>
        <v>2000</v>
      </c>
      <c r="W227" s="74">
        <v>2000</v>
      </c>
      <c r="X227" s="74"/>
      <c r="Y227" s="69"/>
    </row>
    <row r="228" spans="1:25" ht="40.5" customHeight="1">
      <c r="A228" s="49"/>
      <c r="B228" s="47"/>
      <c r="C228" s="47"/>
      <c r="D228" s="47"/>
      <c r="E228" s="64" t="s">
        <v>570</v>
      </c>
      <c r="F228" s="64" t="s">
        <v>263</v>
      </c>
      <c r="G228" s="74">
        <f t="shared" si="128"/>
        <v>9163.5</v>
      </c>
      <c r="H228" s="74">
        <v>9163.5</v>
      </c>
      <c r="I228" s="74"/>
      <c r="J228" s="74">
        <f t="shared" si="129"/>
        <v>13172</v>
      </c>
      <c r="K228" s="74">
        <v>13172</v>
      </c>
      <c r="L228" s="74"/>
      <c r="M228" s="74">
        <f t="shared" si="130"/>
        <v>13172</v>
      </c>
      <c r="N228" s="74">
        <v>13172</v>
      </c>
      <c r="O228" s="74"/>
      <c r="P228" s="69">
        <f t="shared" si="115"/>
        <v>0</v>
      </c>
      <c r="Q228" s="69">
        <f t="shared" si="118"/>
        <v>0</v>
      </c>
      <c r="R228" s="69">
        <f t="shared" si="119"/>
        <v>0</v>
      </c>
      <c r="S228" s="74">
        <f t="shared" si="131"/>
        <v>13172</v>
      </c>
      <c r="T228" s="74">
        <v>13172</v>
      </c>
      <c r="U228" s="74"/>
      <c r="V228" s="74">
        <f t="shared" si="132"/>
        <v>13172</v>
      </c>
      <c r="W228" s="74">
        <v>13172</v>
      </c>
      <c r="X228" s="74"/>
      <c r="Y228" s="69"/>
    </row>
    <row r="229" spans="1:25" ht="40.5" customHeight="1">
      <c r="A229" s="49"/>
      <c r="B229" s="47"/>
      <c r="C229" s="47"/>
      <c r="D229" s="47"/>
      <c r="E229" s="64" t="s">
        <v>1119</v>
      </c>
      <c r="F229" s="64" t="s">
        <v>264</v>
      </c>
      <c r="G229" s="74">
        <f t="shared" si="128"/>
        <v>0</v>
      </c>
      <c r="H229" s="74"/>
      <c r="I229" s="74"/>
      <c r="J229" s="74">
        <f t="shared" si="129"/>
        <v>351.4</v>
      </c>
      <c r="K229" s="74">
        <v>351.4</v>
      </c>
      <c r="L229" s="74"/>
      <c r="M229" s="74">
        <f t="shared" si="130"/>
        <v>351.4</v>
      </c>
      <c r="N229" s="74">
        <v>351.4</v>
      </c>
      <c r="O229" s="74"/>
      <c r="P229" s="69">
        <f t="shared" si="115"/>
        <v>0</v>
      </c>
      <c r="Q229" s="69">
        <f t="shared" si="118"/>
        <v>0</v>
      </c>
      <c r="R229" s="69">
        <f t="shared" si="119"/>
        <v>0</v>
      </c>
      <c r="S229" s="74">
        <f t="shared" si="131"/>
        <v>351.4</v>
      </c>
      <c r="T229" s="74">
        <v>351.4</v>
      </c>
      <c r="U229" s="74"/>
      <c r="V229" s="74">
        <f t="shared" si="132"/>
        <v>351.4</v>
      </c>
      <c r="W229" s="74">
        <v>351.4</v>
      </c>
      <c r="X229" s="74"/>
      <c r="Y229" s="69"/>
    </row>
    <row r="230" spans="1:25" ht="40.5" customHeight="1">
      <c r="A230" s="49"/>
      <c r="B230" s="47"/>
      <c r="C230" s="47"/>
      <c r="D230" s="47"/>
      <c r="E230" s="64" t="s">
        <v>923</v>
      </c>
      <c r="F230" s="64" t="s">
        <v>266</v>
      </c>
      <c r="G230" s="74">
        <f t="shared" si="128"/>
        <v>1437.27</v>
      </c>
      <c r="H230" s="74">
        <v>1437.27</v>
      </c>
      <c r="I230" s="74"/>
      <c r="J230" s="74">
        <f t="shared" si="129"/>
        <v>3000</v>
      </c>
      <c r="K230" s="74">
        <v>3000</v>
      </c>
      <c r="L230" s="74"/>
      <c r="M230" s="74">
        <f t="shared" si="130"/>
        <v>3000</v>
      </c>
      <c r="N230" s="74">
        <v>3000</v>
      </c>
      <c r="O230" s="74"/>
      <c r="P230" s="69">
        <f t="shared" si="115"/>
        <v>0</v>
      </c>
      <c r="Q230" s="69">
        <f t="shared" si="118"/>
        <v>0</v>
      </c>
      <c r="R230" s="69">
        <f t="shared" si="119"/>
        <v>0</v>
      </c>
      <c r="S230" s="74">
        <f t="shared" si="131"/>
        <v>3000</v>
      </c>
      <c r="T230" s="74">
        <v>3000</v>
      </c>
      <c r="U230" s="74"/>
      <c r="V230" s="74">
        <f t="shared" si="132"/>
        <v>3000</v>
      </c>
      <c r="W230" s="74">
        <v>3000</v>
      </c>
      <c r="X230" s="74"/>
      <c r="Y230" s="69"/>
    </row>
    <row r="231" spans="1:25" ht="40.5" customHeight="1">
      <c r="A231" s="49"/>
      <c r="B231" s="47"/>
      <c r="C231" s="47"/>
      <c r="D231" s="47"/>
      <c r="E231" s="64" t="s">
        <v>577</v>
      </c>
      <c r="F231" s="64" t="s">
        <v>267</v>
      </c>
      <c r="G231" s="74">
        <f t="shared" si="128"/>
        <v>457.74</v>
      </c>
      <c r="H231" s="74">
        <v>457.74</v>
      </c>
      <c r="I231" s="74"/>
      <c r="J231" s="74">
        <f t="shared" si="129"/>
        <v>560</v>
      </c>
      <c r="K231" s="74">
        <v>560</v>
      </c>
      <c r="L231" s="74"/>
      <c r="M231" s="74">
        <f t="shared" si="130"/>
        <v>560</v>
      </c>
      <c r="N231" s="74">
        <v>560</v>
      </c>
      <c r="O231" s="74"/>
      <c r="P231" s="69">
        <f t="shared" si="115"/>
        <v>0</v>
      </c>
      <c r="Q231" s="69">
        <f t="shared" si="118"/>
        <v>0</v>
      </c>
      <c r="R231" s="69">
        <f t="shared" si="119"/>
        <v>0</v>
      </c>
      <c r="S231" s="74">
        <f t="shared" si="131"/>
        <v>560</v>
      </c>
      <c r="T231" s="74">
        <v>560</v>
      </c>
      <c r="U231" s="74"/>
      <c r="V231" s="74">
        <f t="shared" si="132"/>
        <v>560</v>
      </c>
      <c r="W231" s="74">
        <v>560</v>
      </c>
      <c r="X231" s="74"/>
      <c r="Y231" s="69"/>
    </row>
    <row r="232" spans="1:25" ht="40.5" customHeight="1">
      <c r="A232" s="49"/>
      <c r="B232" s="47"/>
      <c r="C232" s="47"/>
      <c r="D232" s="47"/>
      <c r="E232" s="64" t="s">
        <v>582</v>
      </c>
      <c r="F232" s="64" t="s">
        <v>268</v>
      </c>
      <c r="G232" s="74">
        <f t="shared" si="128"/>
        <v>58933.59</v>
      </c>
      <c r="H232" s="74">
        <v>58933.59</v>
      </c>
      <c r="I232" s="74"/>
      <c r="J232" s="74">
        <f t="shared" si="129"/>
        <v>70869.23</v>
      </c>
      <c r="K232" s="74">
        <v>70869.23</v>
      </c>
      <c r="L232" s="74"/>
      <c r="M232" s="74">
        <f t="shared" si="130"/>
        <v>75700</v>
      </c>
      <c r="N232" s="74">
        <f>7000+68700</f>
        <v>75700</v>
      </c>
      <c r="O232" s="74"/>
      <c r="P232" s="69">
        <f t="shared" si="115"/>
        <v>4830.7700000000041</v>
      </c>
      <c r="Q232" s="69">
        <f t="shared" si="118"/>
        <v>4830.7700000000041</v>
      </c>
      <c r="R232" s="69">
        <f t="shared" si="119"/>
        <v>0</v>
      </c>
      <c r="S232" s="74">
        <f t="shared" si="131"/>
        <v>78700</v>
      </c>
      <c r="T232" s="74">
        <f>10000+68700</f>
        <v>78700</v>
      </c>
      <c r="U232" s="74"/>
      <c r="V232" s="74">
        <f t="shared" si="132"/>
        <v>78700</v>
      </c>
      <c r="W232" s="74">
        <f>10000+68700</f>
        <v>78700</v>
      </c>
      <c r="X232" s="74"/>
      <c r="Y232" s="69"/>
    </row>
    <row r="233" spans="1:25" ht="40.5" customHeight="1">
      <c r="A233" s="49"/>
      <c r="B233" s="47"/>
      <c r="C233" s="47"/>
      <c r="D233" s="47"/>
      <c r="E233" s="64" t="s">
        <v>588</v>
      </c>
      <c r="F233" s="64" t="s">
        <v>270</v>
      </c>
      <c r="G233" s="74">
        <f t="shared" si="128"/>
        <v>8865.1236000000008</v>
      </c>
      <c r="H233" s="74">
        <v>8865.1236000000008</v>
      </c>
      <c r="I233" s="74"/>
      <c r="J233" s="74">
        <f t="shared" si="129"/>
        <v>6000</v>
      </c>
      <c r="K233" s="74">
        <v>6000</v>
      </c>
      <c r="L233" s="74"/>
      <c r="M233" s="74">
        <f t="shared" si="130"/>
        <v>6000</v>
      </c>
      <c r="N233" s="74">
        <v>6000</v>
      </c>
      <c r="O233" s="74"/>
      <c r="P233" s="69">
        <f t="shared" si="115"/>
        <v>0</v>
      </c>
      <c r="Q233" s="69">
        <f t="shared" si="118"/>
        <v>0</v>
      </c>
      <c r="R233" s="69">
        <f t="shared" si="119"/>
        <v>0</v>
      </c>
      <c r="S233" s="74">
        <f t="shared" si="131"/>
        <v>6000</v>
      </c>
      <c r="T233" s="74">
        <v>6000</v>
      </c>
      <c r="U233" s="74"/>
      <c r="V233" s="74">
        <f t="shared" si="132"/>
        <v>6000</v>
      </c>
      <c r="W233" s="74">
        <v>6000</v>
      </c>
      <c r="X233" s="74"/>
      <c r="Y233" s="69"/>
    </row>
    <row r="234" spans="1:25" ht="40.5" customHeight="1">
      <c r="A234" s="49"/>
      <c r="B234" s="47"/>
      <c r="C234" s="47"/>
      <c r="D234" s="47"/>
      <c r="E234" s="64" t="s">
        <v>918</v>
      </c>
      <c r="F234" s="64">
        <v>4823</v>
      </c>
      <c r="G234" s="74">
        <f t="shared" si="128"/>
        <v>1293.2349999999999</v>
      </c>
      <c r="H234" s="74">
        <v>1293.2349999999999</v>
      </c>
      <c r="I234" s="74"/>
      <c r="J234" s="74">
        <f t="shared" si="129"/>
        <v>1700</v>
      </c>
      <c r="K234" s="74">
        <v>1700</v>
      </c>
      <c r="L234" s="74"/>
      <c r="M234" s="74">
        <f t="shared" si="130"/>
        <v>1700</v>
      </c>
      <c r="N234" s="74">
        <v>1700</v>
      </c>
      <c r="O234" s="74"/>
      <c r="P234" s="69">
        <f t="shared" si="115"/>
        <v>0</v>
      </c>
      <c r="Q234" s="69">
        <f t="shared" si="118"/>
        <v>0</v>
      </c>
      <c r="R234" s="69">
        <f t="shared" si="119"/>
        <v>0</v>
      </c>
      <c r="S234" s="74">
        <f t="shared" si="131"/>
        <v>1700</v>
      </c>
      <c r="T234" s="74">
        <v>1700</v>
      </c>
      <c r="U234" s="74"/>
      <c r="V234" s="74">
        <f t="shared" si="132"/>
        <v>1700</v>
      </c>
      <c r="W234" s="74">
        <v>1700</v>
      </c>
      <c r="X234" s="74"/>
      <c r="Y234" s="69"/>
    </row>
    <row r="235" spans="1:25" ht="40.5" customHeight="1">
      <c r="A235" s="49"/>
      <c r="B235" s="47"/>
      <c r="C235" s="47"/>
      <c r="D235" s="47"/>
      <c r="E235" s="64" t="s">
        <v>909</v>
      </c>
      <c r="F235" s="64">
        <v>4637</v>
      </c>
      <c r="G235" s="74">
        <f t="shared" si="128"/>
        <v>0</v>
      </c>
      <c r="H235" s="74"/>
      <c r="I235" s="74"/>
      <c r="J235" s="74">
        <f t="shared" si="129"/>
        <v>0</v>
      </c>
      <c r="K235" s="74"/>
      <c r="L235" s="74"/>
      <c r="M235" s="74">
        <f t="shared" si="130"/>
        <v>0</v>
      </c>
      <c r="N235" s="74"/>
      <c r="O235" s="74"/>
      <c r="P235" s="69">
        <f t="shared" si="115"/>
        <v>0</v>
      </c>
      <c r="Q235" s="69">
        <f t="shared" si="118"/>
        <v>0</v>
      </c>
      <c r="R235" s="69">
        <f t="shared" si="119"/>
        <v>0</v>
      </c>
      <c r="S235" s="74">
        <f t="shared" si="131"/>
        <v>0</v>
      </c>
      <c r="T235" s="74"/>
      <c r="U235" s="74"/>
      <c r="V235" s="74">
        <f t="shared" si="132"/>
        <v>0</v>
      </c>
      <c r="W235" s="74"/>
      <c r="X235" s="74"/>
      <c r="Y235" s="69"/>
    </row>
    <row r="236" spans="1:25" ht="40.5" customHeight="1">
      <c r="A236" s="49"/>
      <c r="B236" s="47"/>
      <c r="C236" s="47"/>
      <c r="D236" s="47"/>
      <c r="E236" s="64" t="s">
        <v>946</v>
      </c>
      <c r="F236" s="64" t="s">
        <v>290</v>
      </c>
      <c r="G236" s="74">
        <f t="shared" si="128"/>
        <v>208.20009999999999</v>
      </c>
      <c r="H236" s="74"/>
      <c r="I236" s="74">
        <v>208.20009999999999</v>
      </c>
      <c r="J236" s="74">
        <f t="shared" si="129"/>
        <v>1000</v>
      </c>
      <c r="K236" s="74"/>
      <c r="L236" s="74">
        <v>1000</v>
      </c>
      <c r="M236" s="74">
        <f t="shared" si="130"/>
        <v>1000</v>
      </c>
      <c r="N236" s="74"/>
      <c r="O236" s="74">
        <v>1000</v>
      </c>
      <c r="P236" s="69">
        <f t="shared" si="115"/>
        <v>0</v>
      </c>
      <c r="Q236" s="69">
        <f t="shared" si="118"/>
        <v>0</v>
      </c>
      <c r="R236" s="69">
        <f t="shared" si="119"/>
        <v>0</v>
      </c>
      <c r="S236" s="74">
        <f t="shared" si="131"/>
        <v>1000</v>
      </c>
      <c r="T236" s="74"/>
      <c r="U236" s="74">
        <v>1000</v>
      </c>
      <c r="V236" s="74">
        <f t="shared" si="132"/>
        <v>1000</v>
      </c>
      <c r="W236" s="74"/>
      <c r="X236" s="74">
        <v>1000</v>
      </c>
      <c r="Y236" s="69"/>
    </row>
    <row r="237" spans="1:25" ht="40.5" customHeight="1">
      <c r="A237" s="49"/>
      <c r="B237" s="47"/>
      <c r="C237" s="47"/>
      <c r="D237" s="47"/>
      <c r="E237" s="64" t="s">
        <v>926</v>
      </c>
      <c r="F237" s="64" t="s">
        <v>925</v>
      </c>
      <c r="G237" s="74">
        <f t="shared" si="128"/>
        <v>1625</v>
      </c>
      <c r="H237" s="74"/>
      <c r="I237" s="74">
        <v>1625</v>
      </c>
      <c r="J237" s="74">
        <f t="shared" si="129"/>
        <v>1000</v>
      </c>
      <c r="K237" s="74"/>
      <c r="L237" s="74">
        <v>1000</v>
      </c>
      <c r="M237" s="74">
        <f t="shared" si="130"/>
        <v>8000</v>
      </c>
      <c r="N237" s="74"/>
      <c r="O237" s="74">
        <f>3400+4600</f>
        <v>8000</v>
      </c>
      <c r="P237" s="69">
        <f t="shared" si="115"/>
        <v>7000</v>
      </c>
      <c r="Q237" s="69">
        <f t="shared" si="118"/>
        <v>0</v>
      </c>
      <c r="R237" s="69">
        <f t="shared" si="119"/>
        <v>7000</v>
      </c>
      <c r="S237" s="74">
        <f t="shared" si="131"/>
        <v>8000</v>
      </c>
      <c r="T237" s="74"/>
      <c r="U237" s="74">
        <f>3400+4600</f>
        <v>8000</v>
      </c>
      <c r="V237" s="74">
        <f t="shared" si="132"/>
        <v>8000</v>
      </c>
      <c r="W237" s="74"/>
      <c r="X237" s="74">
        <f>3400+4600</f>
        <v>8000</v>
      </c>
      <c r="Y237" s="69"/>
    </row>
    <row r="238" spans="1:25" s="196" customFormat="1" ht="18.75" customHeight="1">
      <c r="A238" s="51">
        <v>2520</v>
      </c>
      <c r="B238" s="50" t="s">
        <v>213</v>
      </c>
      <c r="C238" s="50">
        <v>2</v>
      </c>
      <c r="D238" s="50">
        <v>0</v>
      </c>
      <c r="E238" s="67" t="s">
        <v>215</v>
      </c>
      <c r="F238" s="67"/>
      <c r="G238" s="158">
        <f>SUM(G240)</f>
        <v>0</v>
      </c>
      <c r="H238" s="158">
        <f t="shared" ref="H238:O238" si="133">SUM(H240)</f>
        <v>0</v>
      </c>
      <c r="I238" s="158">
        <f t="shared" si="133"/>
        <v>0</v>
      </c>
      <c r="J238" s="158">
        <f t="shared" si="133"/>
        <v>0</v>
      </c>
      <c r="K238" s="158">
        <f t="shared" si="133"/>
        <v>0</v>
      </c>
      <c r="L238" s="158">
        <f t="shared" si="133"/>
        <v>0</v>
      </c>
      <c r="M238" s="158">
        <f>SUM(M240)</f>
        <v>0</v>
      </c>
      <c r="N238" s="158">
        <f t="shared" si="133"/>
        <v>0</v>
      </c>
      <c r="O238" s="158">
        <f t="shared" si="133"/>
        <v>0</v>
      </c>
      <c r="P238" s="195">
        <f t="shared" si="115"/>
        <v>0</v>
      </c>
      <c r="Q238" s="195">
        <f t="shared" si="118"/>
        <v>0</v>
      </c>
      <c r="R238" s="195">
        <f t="shared" si="119"/>
        <v>0</v>
      </c>
      <c r="S238" s="158">
        <f t="shared" ref="S238:X238" si="134">SUM(S240)</f>
        <v>0</v>
      </c>
      <c r="T238" s="158">
        <f t="shared" si="134"/>
        <v>0</v>
      </c>
      <c r="U238" s="158">
        <f t="shared" si="134"/>
        <v>0</v>
      </c>
      <c r="V238" s="158">
        <f t="shared" si="134"/>
        <v>0</v>
      </c>
      <c r="W238" s="158">
        <f t="shared" si="134"/>
        <v>0</v>
      </c>
      <c r="X238" s="158">
        <f t="shared" si="134"/>
        <v>0</v>
      </c>
      <c r="Y238" s="69"/>
    </row>
    <row r="239" spans="1:25" s="48" customFormat="1" ht="18" customHeight="1">
      <c r="A239" s="49"/>
      <c r="B239" s="47"/>
      <c r="C239" s="47"/>
      <c r="D239" s="47"/>
      <c r="E239" s="71"/>
      <c r="F239" s="71"/>
      <c r="G239" s="74"/>
      <c r="H239" s="74"/>
      <c r="I239" s="74"/>
      <c r="J239" s="74"/>
      <c r="K239" s="74"/>
      <c r="L239" s="74"/>
      <c r="M239" s="74"/>
      <c r="N239" s="74"/>
      <c r="O239" s="74"/>
      <c r="P239" s="69">
        <f t="shared" si="115"/>
        <v>0</v>
      </c>
      <c r="Q239" s="69">
        <f t="shared" si="118"/>
        <v>0</v>
      </c>
      <c r="R239" s="69">
        <f t="shared" si="119"/>
        <v>0</v>
      </c>
      <c r="S239" s="74"/>
      <c r="T239" s="74"/>
      <c r="U239" s="74"/>
      <c r="V239" s="74"/>
      <c r="W239" s="74"/>
      <c r="X239" s="74"/>
      <c r="Y239" s="69"/>
    </row>
    <row r="240" spans="1:25" ht="16.5" customHeight="1">
      <c r="A240" s="49">
        <v>2521</v>
      </c>
      <c r="B240" s="47" t="s">
        <v>213</v>
      </c>
      <c r="C240" s="47">
        <v>2</v>
      </c>
      <c r="D240" s="47">
        <v>1</v>
      </c>
      <c r="E240" s="71" t="s">
        <v>845</v>
      </c>
      <c r="F240" s="71"/>
      <c r="G240" s="74">
        <f>SUM(H240:I240)</f>
        <v>0</v>
      </c>
      <c r="H240" s="74"/>
      <c r="I240" s="74"/>
      <c r="J240" s="74">
        <f>SUM(K240:L240)</f>
        <v>0</v>
      </c>
      <c r="K240" s="74"/>
      <c r="L240" s="74"/>
      <c r="M240" s="74">
        <f>SUM(N240:O240)</f>
        <v>0</v>
      </c>
      <c r="N240" s="74"/>
      <c r="O240" s="74"/>
      <c r="P240" s="69">
        <f t="shared" si="115"/>
        <v>0</v>
      </c>
      <c r="Q240" s="69">
        <f t="shared" si="118"/>
        <v>0</v>
      </c>
      <c r="R240" s="69">
        <f t="shared" si="119"/>
        <v>0</v>
      </c>
      <c r="S240" s="74">
        <f>SUM(T240:U240)</f>
        <v>0</v>
      </c>
      <c r="T240" s="74"/>
      <c r="U240" s="74"/>
      <c r="V240" s="74">
        <f>SUM(W240:X240)</f>
        <v>0</v>
      </c>
      <c r="W240" s="74"/>
      <c r="X240" s="74"/>
      <c r="Y240" s="69"/>
    </row>
    <row r="241" spans="1:25" ht="24.75" customHeight="1">
      <c r="A241" s="51">
        <v>2530</v>
      </c>
      <c r="B241" s="50" t="s">
        <v>213</v>
      </c>
      <c r="C241" s="50">
        <v>3</v>
      </c>
      <c r="D241" s="50">
        <v>0</v>
      </c>
      <c r="E241" s="67" t="s">
        <v>216</v>
      </c>
      <c r="F241" s="67"/>
      <c r="G241" s="158">
        <f>SUM(G243)</f>
        <v>0</v>
      </c>
      <c r="H241" s="158">
        <f t="shared" ref="H241:O241" si="135">SUM(H243)</f>
        <v>0</v>
      </c>
      <c r="I241" s="158">
        <f t="shared" si="135"/>
        <v>0</v>
      </c>
      <c r="J241" s="158">
        <f t="shared" si="135"/>
        <v>0</v>
      </c>
      <c r="K241" s="158">
        <f t="shared" si="135"/>
        <v>0</v>
      </c>
      <c r="L241" s="158">
        <f t="shared" si="135"/>
        <v>0</v>
      </c>
      <c r="M241" s="158">
        <f>SUM(M243)</f>
        <v>0</v>
      </c>
      <c r="N241" s="158">
        <f t="shared" si="135"/>
        <v>0</v>
      </c>
      <c r="O241" s="158">
        <f t="shared" si="135"/>
        <v>0</v>
      </c>
      <c r="P241" s="195">
        <f t="shared" si="115"/>
        <v>0</v>
      </c>
      <c r="Q241" s="195">
        <f t="shared" si="118"/>
        <v>0</v>
      </c>
      <c r="R241" s="195">
        <f t="shared" si="119"/>
        <v>0</v>
      </c>
      <c r="S241" s="158">
        <f t="shared" ref="S241:X241" si="136">SUM(S243)</f>
        <v>0</v>
      </c>
      <c r="T241" s="158">
        <f t="shared" si="136"/>
        <v>0</v>
      </c>
      <c r="U241" s="158">
        <f t="shared" si="136"/>
        <v>0</v>
      </c>
      <c r="V241" s="158">
        <f t="shared" si="136"/>
        <v>0</v>
      </c>
      <c r="W241" s="158">
        <f t="shared" si="136"/>
        <v>0</v>
      </c>
      <c r="X241" s="158">
        <f t="shared" si="136"/>
        <v>0</v>
      </c>
      <c r="Y241" s="69"/>
    </row>
    <row r="242" spans="1:25" s="48" customFormat="1" ht="18.75" customHeight="1">
      <c r="A242" s="49"/>
      <c r="B242" s="47"/>
      <c r="C242" s="47"/>
      <c r="D242" s="47"/>
      <c r="E242" s="71" t="s">
        <v>192</v>
      </c>
      <c r="F242" s="71"/>
      <c r="G242" s="74"/>
      <c r="H242" s="74"/>
      <c r="I242" s="74"/>
      <c r="J242" s="74"/>
      <c r="K242" s="74"/>
      <c r="L242" s="74"/>
      <c r="M242" s="74"/>
      <c r="N242" s="74"/>
      <c r="O242" s="74"/>
      <c r="P242" s="69">
        <f t="shared" si="115"/>
        <v>0</v>
      </c>
      <c r="Q242" s="69">
        <f t="shared" si="118"/>
        <v>0</v>
      </c>
      <c r="R242" s="69">
        <f t="shared" si="119"/>
        <v>0</v>
      </c>
      <c r="S242" s="74"/>
      <c r="T242" s="74"/>
      <c r="U242" s="74"/>
      <c r="V242" s="74"/>
      <c r="W242" s="74"/>
      <c r="X242" s="74"/>
      <c r="Y242" s="69"/>
    </row>
    <row r="243" spans="1:25" ht="25.5" customHeight="1">
      <c r="A243" s="49">
        <v>2531</v>
      </c>
      <c r="B243" s="47" t="s">
        <v>213</v>
      </c>
      <c r="C243" s="47">
        <v>3</v>
      </c>
      <c r="D243" s="47">
        <v>1</v>
      </c>
      <c r="E243" s="71" t="s">
        <v>216</v>
      </c>
      <c r="F243" s="71"/>
      <c r="G243" s="74">
        <f>SUM(H243:I243)</f>
        <v>0</v>
      </c>
      <c r="H243" s="74"/>
      <c r="I243" s="74"/>
      <c r="J243" s="74">
        <f>SUM(K243:L243)</f>
        <v>0</v>
      </c>
      <c r="K243" s="74"/>
      <c r="L243" s="74"/>
      <c r="M243" s="74">
        <f>SUM(N243:O243)</f>
        <v>0</v>
      </c>
      <c r="N243" s="74"/>
      <c r="O243" s="74"/>
      <c r="P243" s="69">
        <f t="shared" si="115"/>
        <v>0</v>
      </c>
      <c r="Q243" s="69">
        <f t="shared" si="118"/>
        <v>0</v>
      </c>
      <c r="R243" s="69">
        <f t="shared" si="119"/>
        <v>0</v>
      </c>
      <c r="S243" s="74">
        <f>SUM(T243:U243)</f>
        <v>0</v>
      </c>
      <c r="T243" s="74"/>
      <c r="U243" s="74"/>
      <c r="V243" s="74">
        <f>SUM(W243:X243)</f>
        <v>0</v>
      </c>
      <c r="W243" s="74"/>
      <c r="X243" s="74"/>
      <c r="Y243" s="69"/>
    </row>
    <row r="244" spans="1:25" ht="30" customHeight="1">
      <c r="A244" s="51">
        <v>2540</v>
      </c>
      <c r="B244" s="50" t="s">
        <v>213</v>
      </c>
      <c r="C244" s="50">
        <v>4</v>
      </c>
      <c r="D244" s="50">
        <v>0</v>
      </c>
      <c r="E244" s="67" t="s">
        <v>846</v>
      </c>
      <c r="F244" s="67"/>
      <c r="G244" s="158">
        <f>SUM(G246)</f>
        <v>0</v>
      </c>
      <c r="H244" s="158">
        <f t="shared" ref="H244:O244" si="137">SUM(H246)</f>
        <v>0</v>
      </c>
      <c r="I244" s="158">
        <f t="shared" si="137"/>
        <v>0</v>
      </c>
      <c r="J244" s="158">
        <f t="shared" si="137"/>
        <v>0</v>
      </c>
      <c r="K244" s="158">
        <f t="shared" si="137"/>
        <v>0</v>
      </c>
      <c r="L244" s="158">
        <f t="shared" si="137"/>
        <v>0</v>
      </c>
      <c r="M244" s="158">
        <f>SUM(M246)</f>
        <v>0</v>
      </c>
      <c r="N244" s="158">
        <f t="shared" si="137"/>
        <v>0</v>
      </c>
      <c r="O244" s="158">
        <f t="shared" si="137"/>
        <v>0</v>
      </c>
      <c r="P244" s="195">
        <f t="shared" si="115"/>
        <v>0</v>
      </c>
      <c r="Q244" s="195">
        <f t="shared" si="118"/>
        <v>0</v>
      </c>
      <c r="R244" s="195">
        <f t="shared" si="119"/>
        <v>0</v>
      </c>
      <c r="S244" s="158">
        <f t="shared" ref="S244:X244" si="138">SUM(S246)</f>
        <v>0</v>
      </c>
      <c r="T244" s="158">
        <f t="shared" si="138"/>
        <v>0</v>
      </c>
      <c r="U244" s="158">
        <f t="shared" si="138"/>
        <v>0</v>
      </c>
      <c r="V244" s="158">
        <f t="shared" si="138"/>
        <v>0</v>
      </c>
      <c r="W244" s="158">
        <f t="shared" si="138"/>
        <v>0</v>
      </c>
      <c r="X244" s="158">
        <f t="shared" si="138"/>
        <v>0</v>
      </c>
      <c r="Y244" s="69"/>
    </row>
    <row r="245" spans="1:25" s="48" customFormat="1" ht="21" customHeight="1">
      <c r="A245" s="49"/>
      <c r="B245" s="47"/>
      <c r="C245" s="47"/>
      <c r="D245" s="47"/>
      <c r="E245" s="71" t="s">
        <v>192</v>
      </c>
      <c r="F245" s="71"/>
      <c r="G245" s="74"/>
      <c r="H245" s="74"/>
      <c r="I245" s="74"/>
      <c r="J245" s="74"/>
      <c r="K245" s="74"/>
      <c r="L245" s="74"/>
      <c r="M245" s="74"/>
      <c r="N245" s="74"/>
      <c r="O245" s="74"/>
      <c r="P245" s="69">
        <f t="shared" si="115"/>
        <v>0</v>
      </c>
      <c r="Q245" s="69">
        <f t="shared" si="118"/>
        <v>0</v>
      </c>
      <c r="R245" s="69">
        <f t="shared" si="119"/>
        <v>0</v>
      </c>
      <c r="S245" s="74"/>
      <c r="T245" s="74"/>
      <c r="U245" s="74"/>
      <c r="V245" s="74"/>
      <c r="W245" s="74"/>
      <c r="X245" s="74"/>
      <c r="Y245" s="69"/>
    </row>
    <row r="246" spans="1:25" ht="24" customHeight="1">
      <c r="A246" s="49">
        <v>2541</v>
      </c>
      <c r="B246" s="47" t="s">
        <v>213</v>
      </c>
      <c r="C246" s="47">
        <v>4</v>
      </c>
      <c r="D246" s="47">
        <v>1</v>
      </c>
      <c r="E246" s="71" t="s">
        <v>846</v>
      </c>
      <c r="F246" s="71"/>
      <c r="G246" s="74">
        <f>SUM(H246:I246)</f>
        <v>0</v>
      </c>
      <c r="H246" s="74"/>
      <c r="I246" s="74"/>
      <c r="J246" s="74">
        <f>SUM(K246:L246)</f>
        <v>0</v>
      </c>
      <c r="K246" s="74"/>
      <c r="L246" s="74"/>
      <c r="M246" s="74">
        <f>SUM(N246:O246)</f>
        <v>0</v>
      </c>
      <c r="N246" s="74"/>
      <c r="O246" s="74"/>
      <c r="P246" s="69">
        <f t="shared" si="115"/>
        <v>0</v>
      </c>
      <c r="Q246" s="69">
        <f t="shared" si="118"/>
        <v>0</v>
      </c>
      <c r="R246" s="69">
        <f t="shared" si="119"/>
        <v>0</v>
      </c>
      <c r="S246" s="74">
        <f>SUM(T246:U246)</f>
        <v>0</v>
      </c>
      <c r="T246" s="74"/>
      <c r="U246" s="74"/>
      <c r="V246" s="74">
        <f>SUM(W246:X246)</f>
        <v>0</v>
      </c>
      <c r="W246" s="74"/>
      <c r="X246" s="74"/>
      <c r="Y246" s="69"/>
    </row>
    <row r="247" spans="1:25" ht="48" customHeight="1">
      <c r="A247" s="51">
        <v>2550</v>
      </c>
      <c r="B247" s="50" t="s">
        <v>213</v>
      </c>
      <c r="C247" s="50">
        <v>5</v>
      </c>
      <c r="D247" s="50">
        <v>0</v>
      </c>
      <c r="E247" s="67" t="s">
        <v>847</v>
      </c>
      <c r="F247" s="67"/>
      <c r="G247" s="158">
        <f>SUM(G249)</f>
        <v>0</v>
      </c>
      <c r="H247" s="158">
        <f t="shared" ref="H247:O247" si="139">SUM(H249)</f>
        <v>0</v>
      </c>
      <c r="I247" s="158">
        <f t="shared" si="139"/>
        <v>0</v>
      </c>
      <c r="J247" s="158">
        <f t="shared" si="139"/>
        <v>0</v>
      </c>
      <c r="K247" s="158">
        <f t="shared" si="139"/>
        <v>0</v>
      </c>
      <c r="L247" s="158">
        <f t="shared" si="139"/>
        <v>0</v>
      </c>
      <c r="M247" s="158">
        <f>SUM(M249)</f>
        <v>0</v>
      </c>
      <c r="N247" s="158">
        <f t="shared" si="139"/>
        <v>0</v>
      </c>
      <c r="O247" s="158">
        <f t="shared" si="139"/>
        <v>0</v>
      </c>
      <c r="P247" s="195">
        <f t="shared" si="115"/>
        <v>0</v>
      </c>
      <c r="Q247" s="195">
        <f t="shared" si="118"/>
        <v>0</v>
      </c>
      <c r="R247" s="195">
        <f t="shared" si="119"/>
        <v>0</v>
      </c>
      <c r="S247" s="158">
        <f t="shared" ref="S247:X247" si="140">SUM(S249)</f>
        <v>0</v>
      </c>
      <c r="T247" s="158">
        <f t="shared" si="140"/>
        <v>0</v>
      </c>
      <c r="U247" s="158">
        <f t="shared" si="140"/>
        <v>0</v>
      </c>
      <c r="V247" s="158">
        <f t="shared" si="140"/>
        <v>0</v>
      </c>
      <c r="W247" s="158">
        <f t="shared" si="140"/>
        <v>0</v>
      </c>
      <c r="X247" s="158">
        <f t="shared" si="140"/>
        <v>0</v>
      </c>
      <c r="Y247" s="69"/>
    </row>
    <row r="248" spans="1:25" s="48" customFormat="1" ht="18.75" customHeight="1">
      <c r="A248" s="49"/>
      <c r="B248" s="47"/>
      <c r="C248" s="47"/>
      <c r="D248" s="47"/>
      <c r="E248" s="71" t="s">
        <v>192</v>
      </c>
      <c r="F248" s="71"/>
      <c r="G248" s="74"/>
      <c r="H248" s="74"/>
      <c r="I248" s="74"/>
      <c r="J248" s="74"/>
      <c r="K248" s="74"/>
      <c r="L248" s="74"/>
      <c r="M248" s="74"/>
      <c r="N248" s="74"/>
      <c r="O248" s="74"/>
      <c r="P248" s="69">
        <f t="shared" si="115"/>
        <v>0</v>
      </c>
      <c r="Q248" s="69">
        <f t="shared" si="118"/>
        <v>0</v>
      </c>
      <c r="R248" s="69">
        <f t="shared" si="119"/>
        <v>0</v>
      </c>
      <c r="S248" s="74"/>
      <c r="T248" s="74"/>
      <c r="U248" s="74"/>
      <c r="V248" s="74"/>
      <c r="W248" s="74"/>
      <c r="X248" s="74"/>
      <c r="Y248" s="69"/>
    </row>
    <row r="249" spans="1:25" ht="52.5" customHeight="1">
      <c r="A249" s="49">
        <v>2551</v>
      </c>
      <c r="B249" s="47" t="s">
        <v>213</v>
      </c>
      <c r="C249" s="47">
        <v>5</v>
      </c>
      <c r="D249" s="47">
        <v>1</v>
      </c>
      <c r="E249" s="71" t="s">
        <v>847</v>
      </c>
      <c r="F249" s="71"/>
      <c r="G249" s="74">
        <f>SUM(H249:I249)</f>
        <v>0</v>
      </c>
      <c r="H249" s="74"/>
      <c r="I249" s="74"/>
      <c r="J249" s="74">
        <f>SUM(K249:L249)</f>
        <v>0</v>
      </c>
      <c r="K249" s="74"/>
      <c r="L249" s="74"/>
      <c r="M249" s="74">
        <f>SUM(N249:O249)</f>
        <v>0</v>
      </c>
      <c r="N249" s="74"/>
      <c r="O249" s="74"/>
      <c r="P249" s="69">
        <f t="shared" si="115"/>
        <v>0</v>
      </c>
      <c r="Q249" s="69">
        <f t="shared" si="118"/>
        <v>0</v>
      </c>
      <c r="R249" s="69">
        <f t="shared" si="119"/>
        <v>0</v>
      </c>
      <c r="S249" s="74">
        <f>SUM(T249:U249)</f>
        <v>0</v>
      </c>
      <c r="T249" s="74"/>
      <c r="U249" s="74"/>
      <c r="V249" s="74">
        <f>SUM(W249:X249)</f>
        <v>0</v>
      </c>
      <c r="W249" s="74"/>
      <c r="X249" s="74"/>
      <c r="Y249" s="69"/>
    </row>
    <row r="250" spans="1:25" ht="38.25" customHeight="1">
      <c r="A250" s="51">
        <v>2560</v>
      </c>
      <c r="B250" s="50" t="s">
        <v>213</v>
      </c>
      <c r="C250" s="50">
        <v>6</v>
      </c>
      <c r="D250" s="50">
        <v>0</v>
      </c>
      <c r="E250" s="67" t="s">
        <v>848</v>
      </c>
      <c r="F250" s="67"/>
      <c r="G250" s="158">
        <f>SUM(G252)</f>
        <v>106017.89599999999</v>
      </c>
      <c r="H250" s="158">
        <f t="shared" ref="H250:O250" si="141">SUM(H252)</f>
        <v>101684.996</v>
      </c>
      <c r="I250" s="158">
        <f t="shared" si="141"/>
        <v>4332.8999999999996</v>
      </c>
      <c r="J250" s="158">
        <f t="shared" si="141"/>
        <v>235213.527</v>
      </c>
      <c r="K250" s="158">
        <f t="shared" si="141"/>
        <v>138067.79999999999</v>
      </c>
      <c r="L250" s="158">
        <f t="shared" si="141"/>
        <v>97145.726999999999</v>
      </c>
      <c r="M250" s="158">
        <f>SUM(M252)</f>
        <v>156217.79999999999</v>
      </c>
      <c r="N250" s="158">
        <f t="shared" si="141"/>
        <v>149067.79999999999</v>
      </c>
      <c r="O250" s="158">
        <f t="shared" si="141"/>
        <v>7150</v>
      </c>
      <c r="P250" s="195">
        <f t="shared" si="115"/>
        <v>-78995.727000000014</v>
      </c>
      <c r="Q250" s="195">
        <f t="shared" si="118"/>
        <v>11000</v>
      </c>
      <c r="R250" s="195">
        <f t="shared" si="119"/>
        <v>-89995.726999999999</v>
      </c>
      <c r="S250" s="158">
        <f t="shared" ref="S250:X250" si="142">SUM(S252)</f>
        <v>159217.79999999999</v>
      </c>
      <c r="T250" s="158">
        <f t="shared" si="142"/>
        <v>152067.79999999999</v>
      </c>
      <c r="U250" s="158">
        <f t="shared" si="142"/>
        <v>7150</v>
      </c>
      <c r="V250" s="158">
        <f t="shared" si="142"/>
        <v>159217.79999999999</v>
      </c>
      <c r="W250" s="158">
        <f t="shared" si="142"/>
        <v>152067.79999999999</v>
      </c>
      <c r="X250" s="158">
        <f t="shared" si="142"/>
        <v>7150</v>
      </c>
      <c r="Y250" s="69"/>
    </row>
    <row r="251" spans="1:25" s="48" customFormat="1" ht="21" customHeight="1">
      <c r="A251" s="49"/>
      <c r="B251" s="47"/>
      <c r="C251" s="47"/>
      <c r="D251" s="47"/>
      <c r="E251" s="71" t="s">
        <v>192</v>
      </c>
      <c r="F251" s="71"/>
      <c r="G251" s="74"/>
      <c r="H251" s="74"/>
      <c r="I251" s="74"/>
      <c r="J251" s="74"/>
      <c r="K251" s="74"/>
      <c r="L251" s="74"/>
      <c r="M251" s="74"/>
      <c r="N251" s="74"/>
      <c r="O251" s="74"/>
      <c r="P251" s="69">
        <f t="shared" si="115"/>
        <v>0</v>
      </c>
      <c r="Q251" s="69">
        <f t="shared" si="118"/>
        <v>0</v>
      </c>
      <c r="R251" s="69">
        <f t="shared" si="119"/>
        <v>0</v>
      </c>
      <c r="S251" s="74"/>
      <c r="T251" s="74"/>
      <c r="U251" s="74"/>
      <c r="V251" s="74"/>
      <c r="W251" s="74"/>
      <c r="X251" s="74"/>
      <c r="Y251" s="69"/>
    </row>
    <row r="252" spans="1:25" ht="37.5" customHeight="1">
      <c r="A252" s="49">
        <v>2561</v>
      </c>
      <c r="B252" s="47" t="s">
        <v>213</v>
      </c>
      <c r="C252" s="47">
        <v>6</v>
      </c>
      <c r="D252" s="47">
        <v>1</v>
      </c>
      <c r="E252" s="71" t="s">
        <v>848</v>
      </c>
      <c r="F252" s="71"/>
      <c r="G252" s="74">
        <f>SUM(G253:G260)</f>
        <v>106017.89599999999</v>
      </c>
      <c r="H252" s="74">
        <f>SUM(H253:H260)</f>
        <v>101684.996</v>
      </c>
      <c r="I252" s="74">
        <f>SUM(I253:I260)</f>
        <v>4332.8999999999996</v>
      </c>
      <c r="J252" s="74">
        <f>SUM(J253:J261)</f>
        <v>235213.527</v>
      </c>
      <c r="K252" s="74">
        <f t="shared" ref="K252:X252" si="143">SUM(K253:K261)</f>
        <v>138067.79999999999</v>
      </c>
      <c r="L252" s="74">
        <f t="shared" si="143"/>
        <v>97145.726999999999</v>
      </c>
      <c r="M252" s="74">
        <f t="shared" si="143"/>
        <v>156217.79999999999</v>
      </c>
      <c r="N252" s="74">
        <f t="shared" si="143"/>
        <v>149067.79999999999</v>
      </c>
      <c r="O252" s="74">
        <f t="shared" si="143"/>
        <v>7150</v>
      </c>
      <c r="P252" s="74">
        <f t="shared" si="143"/>
        <v>-78995.726999999999</v>
      </c>
      <c r="Q252" s="74">
        <f t="shared" si="143"/>
        <v>11000</v>
      </c>
      <c r="R252" s="74">
        <f t="shared" si="143"/>
        <v>-89995.726999999999</v>
      </c>
      <c r="S252" s="74">
        <f t="shared" si="143"/>
        <v>159217.79999999999</v>
      </c>
      <c r="T252" s="74">
        <f t="shared" si="143"/>
        <v>152067.79999999999</v>
      </c>
      <c r="U252" s="74">
        <f t="shared" si="143"/>
        <v>7150</v>
      </c>
      <c r="V252" s="74">
        <f t="shared" si="143"/>
        <v>159217.79999999999</v>
      </c>
      <c r="W252" s="74">
        <f t="shared" si="143"/>
        <v>152067.79999999999</v>
      </c>
      <c r="X252" s="74">
        <f t="shared" si="143"/>
        <v>7150</v>
      </c>
      <c r="Y252" s="69"/>
    </row>
    <row r="253" spans="1:25" ht="27.75" customHeight="1">
      <c r="A253" s="49"/>
      <c r="B253" s="47"/>
      <c r="C253" s="47"/>
      <c r="D253" s="47"/>
      <c r="E253" s="63" t="s">
        <v>1122</v>
      </c>
      <c r="F253" s="63" t="s">
        <v>248</v>
      </c>
      <c r="G253" s="74">
        <f t="shared" ref="G253:G261" si="144">SUM(H253:I253)</f>
        <v>63327.985999999997</v>
      </c>
      <c r="H253" s="74">
        <v>63327.985999999997</v>
      </c>
      <c r="I253" s="74"/>
      <c r="J253" s="74">
        <f t="shared" ref="J253:J261" si="145">SUM(K253:L253)</f>
        <v>90602.8</v>
      </c>
      <c r="K253" s="74">
        <v>90602.8</v>
      </c>
      <c r="L253" s="74"/>
      <c r="M253" s="74">
        <f t="shared" ref="M253:M261" si="146">SUM(N253:O253)</f>
        <v>99602.8</v>
      </c>
      <c r="N253" s="74">
        <f>9000+90602.8</f>
        <v>99602.8</v>
      </c>
      <c r="O253" s="74"/>
      <c r="P253" s="69">
        <f t="shared" si="115"/>
        <v>9000</v>
      </c>
      <c r="Q253" s="69">
        <f t="shared" si="118"/>
        <v>9000</v>
      </c>
      <c r="R253" s="69">
        <f t="shared" si="119"/>
        <v>0</v>
      </c>
      <c r="S253" s="74">
        <f t="shared" ref="S253:S261" si="147">SUM(T253:U253)</f>
        <v>100602.8</v>
      </c>
      <c r="T253" s="74">
        <f>10000+90602.8</f>
        <v>100602.8</v>
      </c>
      <c r="U253" s="74"/>
      <c r="V253" s="74">
        <f t="shared" ref="V253:V261" si="148">SUM(W253:X253)</f>
        <v>100602.8</v>
      </c>
      <c r="W253" s="74">
        <f>10000+90602.8</f>
        <v>100602.8</v>
      </c>
      <c r="X253" s="74"/>
      <c r="Y253" s="69"/>
    </row>
    <row r="254" spans="1:25" ht="27.75" customHeight="1">
      <c r="A254" s="49"/>
      <c r="B254" s="47"/>
      <c r="C254" s="47"/>
      <c r="D254" s="47"/>
      <c r="E254" s="63" t="s">
        <v>1123</v>
      </c>
      <c r="F254" s="63">
        <v>4213</v>
      </c>
      <c r="G254" s="74">
        <f t="shared" si="144"/>
        <v>29870.2</v>
      </c>
      <c r="H254" s="74">
        <v>29870.2</v>
      </c>
      <c r="I254" s="74"/>
      <c r="J254" s="74">
        <f t="shared" si="145"/>
        <v>30000</v>
      </c>
      <c r="K254" s="74">
        <v>30000</v>
      </c>
      <c r="L254" s="74"/>
      <c r="M254" s="74">
        <f t="shared" si="146"/>
        <v>30000</v>
      </c>
      <c r="N254" s="74">
        <v>30000</v>
      </c>
      <c r="O254" s="74"/>
      <c r="P254" s="69">
        <f t="shared" si="115"/>
        <v>0</v>
      </c>
      <c r="Q254" s="69">
        <f t="shared" si="118"/>
        <v>0</v>
      </c>
      <c r="R254" s="69">
        <f t="shared" si="119"/>
        <v>0</v>
      </c>
      <c r="S254" s="74">
        <f t="shared" si="147"/>
        <v>30000</v>
      </c>
      <c r="T254" s="74">
        <v>30000</v>
      </c>
      <c r="U254" s="74"/>
      <c r="V254" s="74">
        <f t="shared" si="148"/>
        <v>30000</v>
      </c>
      <c r="W254" s="74">
        <v>30000</v>
      </c>
      <c r="X254" s="74"/>
      <c r="Y254" s="69"/>
    </row>
    <row r="255" spans="1:25" ht="27.75" customHeight="1">
      <c r="A255" s="49"/>
      <c r="B255" s="47"/>
      <c r="C255" s="47"/>
      <c r="D255" s="47"/>
      <c r="E255" s="63" t="s">
        <v>1124</v>
      </c>
      <c r="F255" s="63">
        <v>4262</v>
      </c>
      <c r="G255" s="74">
        <f t="shared" si="144"/>
        <v>533.37</v>
      </c>
      <c r="H255" s="74">
        <v>533.37</v>
      </c>
      <c r="I255" s="74"/>
      <c r="J255" s="74">
        <f t="shared" si="145"/>
        <v>3465</v>
      </c>
      <c r="K255" s="74">
        <v>3465</v>
      </c>
      <c r="L255" s="74"/>
      <c r="M255" s="74">
        <f t="shared" si="146"/>
        <v>3465</v>
      </c>
      <c r="N255" s="74">
        <v>3465</v>
      </c>
      <c r="O255" s="74"/>
      <c r="P255" s="69">
        <f t="shared" si="115"/>
        <v>0</v>
      </c>
      <c r="Q255" s="69">
        <f t="shared" si="118"/>
        <v>0</v>
      </c>
      <c r="R255" s="69">
        <f t="shared" si="119"/>
        <v>0</v>
      </c>
      <c r="S255" s="74">
        <f t="shared" si="147"/>
        <v>3465</v>
      </c>
      <c r="T255" s="74">
        <v>3465</v>
      </c>
      <c r="U255" s="74"/>
      <c r="V255" s="74">
        <f t="shared" si="148"/>
        <v>3465</v>
      </c>
      <c r="W255" s="74">
        <v>3465</v>
      </c>
      <c r="X255" s="74"/>
      <c r="Y255" s="69"/>
    </row>
    <row r="256" spans="1:25" ht="27.75" customHeight="1">
      <c r="A256" s="49"/>
      <c r="B256" s="47"/>
      <c r="C256" s="47"/>
      <c r="D256" s="47"/>
      <c r="E256" s="63" t="s">
        <v>1125</v>
      </c>
      <c r="F256" s="63" t="s">
        <v>268</v>
      </c>
      <c r="G256" s="74">
        <f t="shared" si="144"/>
        <v>5993.91</v>
      </c>
      <c r="H256" s="74">
        <v>5993.91</v>
      </c>
      <c r="I256" s="74"/>
      <c r="J256" s="74">
        <f t="shared" si="145"/>
        <v>11000</v>
      </c>
      <c r="K256" s="74">
        <v>11000</v>
      </c>
      <c r="L256" s="74"/>
      <c r="M256" s="74">
        <f t="shared" si="146"/>
        <v>13000</v>
      </c>
      <c r="N256" s="74">
        <f>2000+11000</f>
        <v>13000</v>
      </c>
      <c r="O256" s="74"/>
      <c r="P256" s="69">
        <f t="shared" si="115"/>
        <v>2000</v>
      </c>
      <c r="Q256" s="69">
        <f t="shared" si="118"/>
        <v>2000</v>
      </c>
      <c r="R256" s="69">
        <f t="shared" si="119"/>
        <v>0</v>
      </c>
      <c r="S256" s="74">
        <f t="shared" si="147"/>
        <v>15000</v>
      </c>
      <c r="T256" s="74">
        <f>4000+11000</f>
        <v>15000</v>
      </c>
      <c r="U256" s="74"/>
      <c r="V256" s="74">
        <f t="shared" si="148"/>
        <v>15000</v>
      </c>
      <c r="W256" s="74">
        <f>4000+11000</f>
        <v>15000</v>
      </c>
      <c r="X256" s="74"/>
      <c r="Y256" s="69"/>
    </row>
    <row r="257" spans="1:25" ht="27.75" customHeight="1">
      <c r="A257" s="49"/>
      <c r="B257" s="47"/>
      <c r="C257" s="47"/>
      <c r="D257" s="47"/>
      <c r="E257" s="63" t="s">
        <v>1126</v>
      </c>
      <c r="F257" s="63">
        <v>4269</v>
      </c>
      <c r="G257" s="74">
        <f t="shared" si="144"/>
        <v>1959.53</v>
      </c>
      <c r="H257" s="74">
        <v>1959.53</v>
      </c>
      <c r="I257" s="74"/>
      <c r="J257" s="74">
        <f t="shared" si="145"/>
        <v>3000</v>
      </c>
      <c r="K257" s="74">
        <v>3000</v>
      </c>
      <c r="L257" s="74"/>
      <c r="M257" s="74">
        <f t="shared" si="146"/>
        <v>3000</v>
      </c>
      <c r="N257" s="74">
        <v>3000</v>
      </c>
      <c r="O257" s="74"/>
      <c r="P257" s="69">
        <f t="shared" si="115"/>
        <v>0</v>
      </c>
      <c r="Q257" s="69">
        <f t="shared" si="118"/>
        <v>0</v>
      </c>
      <c r="R257" s="69">
        <f t="shared" si="119"/>
        <v>0</v>
      </c>
      <c r="S257" s="74">
        <f t="shared" si="147"/>
        <v>3000</v>
      </c>
      <c r="T257" s="74">
        <v>3000</v>
      </c>
      <c r="U257" s="74"/>
      <c r="V257" s="74">
        <f t="shared" si="148"/>
        <v>3000</v>
      </c>
      <c r="W257" s="74">
        <v>3000</v>
      </c>
      <c r="X257" s="74"/>
      <c r="Y257" s="69"/>
    </row>
    <row r="258" spans="1:25" ht="27.75" customHeight="1">
      <c r="A258" s="49"/>
      <c r="B258" s="47"/>
      <c r="C258" s="47"/>
      <c r="D258" s="47"/>
      <c r="E258" s="63" t="s">
        <v>909</v>
      </c>
      <c r="F258" s="63">
        <v>4637</v>
      </c>
      <c r="G258" s="74">
        <f t="shared" si="144"/>
        <v>0</v>
      </c>
      <c r="H258" s="74"/>
      <c r="I258" s="74"/>
      <c r="J258" s="74">
        <f t="shared" si="145"/>
        <v>0</v>
      </c>
      <c r="K258" s="74"/>
      <c r="L258" s="74"/>
      <c r="M258" s="74">
        <f t="shared" si="146"/>
        <v>0</v>
      </c>
      <c r="N258" s="74"/>
      <c r="O258" s="74"/>
      <c r="P258" s="69">
        <f t="shared" si="115"/>
        <v>0</v>
      </c>
      <c r="Q258" s="69">
        <f t="shared" si="118"/>
        <v>0</v>
      </c>
      <c r="R258" s="69">
        <f t="shared" si="119"/>
        <v>0</v>
      </c>
      <c r="S258" s="74">
        <f t="shared" si="147"/>
        <v>0</v>
      </c>
      <c r="T258" s="74"/>
      <c r="U258" s="74"/>
      <c r="V258" s="74">
        <f t="shared" si="148"/>
        <v>0</v>
      </c>
      <c r="W258" s="74"/>
      <c r="X258" s="74"/>
      <c r="Y258" s="69"/>
    </row>
    <row r="259" spans="1:25" ht="27.75" customHeight="1">
      <c r="A259" s="49"/>
      <c r="B259" s="47"/>
      <c r="C259" s="47"/>
      <c r="D259" s="47"/>
      <c r="E259" s="63" t="s">
        <v>1151</v>
      </c>
      <c r="F259" s="63" t="s">
        <v>288</v>
      </c>
      <c r="G259" s="74">
        <f>SUM(H259:I259)</f>
        <v>0</v>
      </c>
      <c r="H259" s="74"/>
      <c r="I259" s="74"/>
      <c r="J259" s="74">
        <f>SUM(K259:L259)</f>
        <v>86408.538</v>
      </c>
      <c r="K259" s="74"/>
      <c r="L259" s="74">
        <v>86408.538</v>
      </c>
      <c r="M259" s="74">
        <f>SUM(N259:O259)</f>
        <v>0</v>
      </c>
      <c r="N259" s="74"/>
      <c r="O259" s="74"/>
      <c r="P259" s="69">
        <f>M259-J259</f>
        <v>-86408.538</v>
      </c>
      <c r="Q259" s="69">
        <f>N259-K259</f>
        <v>0</v>
      </c>
      <c r="R259" s="69">
        <f>O259-L259</f>
        <v>-86408.538</v>
      </c>
      <c r="S259" s="74">
        <f>SUM(T259:U259)</f>
        <v>0</v>
      </c>
      <c r="T259" s="74"/>
      <c r="U259" s="74"/>
      <c r="V259" s="74">
        <f>SUM(W259:X259)</f>
        <v>0</v>
      </c>
      <c r="W259" s="74"/>
      <c r="X259" s="74"/>
      <c r="Y259" s="69"/>
    </row>
    <row r="260" spans="1:25" ht="27.75" customHeight="1">
      <c r="A260" s="49"/>
      <c r="B260" s="47"/>
      <c r="C260" s="47"/>
      <c r="D260" s="47"/>
      <c r="E260" s="63" t="s">
        <v>1191</v>
      </c>
      <c r="F260" s="63">
        <v>5131</v>
      </c>
      <c r="G260" s="74">
        <f t="shared" si="144"/>
        <v>4332.8999999999996</v>
      </c>
      <c r="H260" s="74"/>
      <c r="I260" s="74">
        <v>4332.8999999999996</v>
      </c>
      <c r="J260" s="74">
        <f t="shared" si="145"/>
        <v>7150</v>
      </c>
      <c r="K260" s="74"/>
      <c r="L260" s="74">
        <v>7150</v>
      </c>
      <c r="M260" s="74">
        <f t="shared" si="146"/>
        <v>7150</v>
      </c>
      <c r="N260" s="74"/>
      <c r="O260" s="74">
        <v>7150</v>
      </c>
      <c r="P260" s="69">
        <f t="shared" si="115"/>
        <v>0</v>
      </c>
      <c r="Q260" s="69">
        <f t="shared" si="118"/>
        <v>0</v>
      </c>
      <c r="R260" s="69">
        <f t="shared" si="119"/>
        <v>0</v>
      </c>
      <c r="S260" s="74">
        <f t="shared" si="147"/>
        <v>7150</v>
      </c>
      <c r="T260" s="74"/>
      <c r="U260" s="74">
        <v>7150</v>
      </c>
      <c r="V260" s="74">
        <f t="shared" si="148"/>
        <v>7150</v>
      </c>
      <c r="W260" s="74"/>
      <c r="X260" s="74">
        <v>7150</v>
      </c>
      <c r="Y260" s="69"/>
    </row>
    <row r="261" spans="1:25" ht="27.75" customHeight="1">
      <c r="A261" s="49"/>
      <c r="B261" s="47"/>
      <c r="C261" s="47"/>
      <c r="D261" s="47"/>
      <c r="E261" s="63" t="s">
        <v>1138</v>
      </c>
      <c r="F261" s="63" t="s">
        <v>293</v>
      </c>
      <c r="G261" s="74">
        <f t="shared" si="144"/>
        <v>0</v>
      </c>
      <c r="H261" s="74"/>
      <c r="I261" s="74"/>
      <c r="J261" s="74">
        <f t="shared" si="145"/>
        <v>3587.1889999999999</v>
      </c>
      <c r="K261" s="74"/>
      <c r="L261" s="74">
        <v>3587.1889999999999</v>
      </c>
      <c r="M261" s="74">
        <f t="shared" si="146"/>
        <v>0</v>
      </c>
      <c r="N261" s="74"/>
      <c r="O261" s="74"/>
      <c r="P261" s="69">
        <f t="shared" si="115"/>
        <v>-3587.1889999999999</v>
      </c>
      <c r="Q261" s="69">
        <f t="shared" si="118"/>
        <v>0</v>
      </c>
      <c r="R261" s="69">
        <f t="shared" si="119"/>
        <v>-3587.1889999999999</v>
      </c>
      <c r="S261" s="74">
        <f t="shared" si="147"/>
        <v>0</v>
      </c>
      <c r="T261" s="74"/>
      <c r="U261" s="74"/>
      <c r="V261" s="74">
        <f t="shared" si="148"/>
        <v>0</v>
      </c>
      <c r="W261" s="74"/>
      <c r="X261" s="74"/>
      <c r="Y261" s="69"/>
    </row>
    <row r="262" spans="1:25" s="46" customFormat="1" ht="48" customHeight="1">
      <c r="A262" s="49">
        <v>2600</v>
      </c>
      <c r="B262" s="50" t="s">
        <v>217</v>
      </c>
      <c r="C262" s="50">
        <v>0</v>
      </c>
      <c r="D262" s="50">
        <v>0</v>
      </c>
      <c r="E262" s="67" t="s">
        <v>967</v>
      </c>
      <c r="F262" s="67"/>
      <c r="G262" s="158">
        <f t="shared" ref="G262:O262" si="149">SUM(G264,G267,G270,G275,G285,G288,)</f>
        <v>707930.39110000001</v>
      </c>
      <c r="H262" s="158">
        <f t="shared" si="149"/>
        <v>318300.42189999996</v>
      </c>
      <c r="I262" s="158">
        <f t="shared" si="149"/>
        <v>389629.96919999999</v>
      </c>
      <c r="J262" s="158">
        <f t="shared" si="149"/>
        <v>2029772.3399999996</v>
      </c>
      <c r="K262" s="158">
        <f t="shared" si="149"/>
        <v>351767.07</v>
      </c>
      <c r="L262" s="158">
        <f t="shared" si="149"/>
        <v>1678005.2699999998</v>
      </c>
      <c r="M262" s="158">
        <f>SUM(M264,M267,M270,M275,M285,M288,)</f>
        <v>766462.37400000007</v>
      </c>
      <c r="N262" s="158">
        <f t="shared" si="149"/>
        <v>351210.67000000004</v>
      </c>
      <c r="O262" s="158">
        <f t="shared" si="149"/>
        <v>415251.70399999997</v>
      </c>
      <c r="P262" s="195">
        <f t="shared" si="115"/>
        <v>-1263309.9659999995</v>
      </c>
      <c r="Q262" s="195">
        <f t="shared" si="118"/>
        <v>-556.39999999996508</v>
      </c>
      <c r="R262" s="195">
        <f t="shared" si="119"/>
        <v>-1262753.5659999999</v>
      </c>
      <c r="S262" s="158">
        <f t="shared" ref="S262:X262" si="150">SUM(S264,S267,S270,S275,S285,S288,)</f>
        <v>620610.67000000004</v>
      </c>
      <c r="T262" s="158">
        <f t="shared" si="150"/>
        <v>358210.67000000004</v>
      </c>
      <c r="U262" s="158">
        <f t="shared" si="150"/>
        <v>262400</v>
      </c>
      <c r="V262" s="158">
        <f t="shared" si="150"/>
        <v>658610.67000000004</v>
      </c>
      <c r="W262" s="158">
        <f t="shared" si="150"/>
        <v>368210.67000000004</v>
      </c>
      <c r="X262" s="158">
        <f t="shared" si="150"/>
        <v>290400</v>
      </c>
      <c r="Y262" s="69"/>
    </row>
    <row r="263" spans="1:25" ht="17.25" customHeight="1">
      <c r="A263" s="49"/>
      <c r="B263" s="47"/>
      <c r="C263" s="47"/>
      <c r="D263" s="47"/>
      <c r="E263" s="71" t="s">
        <v>5</v>
      </c>
      <c r="F263" s="71"/>
      <c r="G263" s="74"/>
      <c r="H263" s="74"/>
      <c r="I263" s="74"/>
      <c r="J263" s="74"/>
      <c r="K263" s="74"/>
      <c r="L263" s="74"/>
      <c r="M263" s="74"/>
      <c r="N263" s="74"/>
      <c r="O263" s="74"/>
      <c r="P263" s="69">
        <f t="shared" si="115"/>
        <v>0</v>
      </c>
      <c r="Q263" s="69">
        <f t="shared" si="118"/>
        <v>0</v>
      </c>
      <c r="R263" s="69">
        <f t="shared" si="119"/>
        <v>0</v>
      </c>
      <c r="S263" s="74"/>
      <c r="T263" s="74"/>
      <c r="U263" s="74"/>
      <c r="V263" s="74"/>
      <c r="W263" s="74"/>
      <c r="X263" s="74"/>
      <c r="Y263" s="69"/>
    </row>
    <row r="264" spans="1:25" ht="16.5" customHeight="1">
      <c r="A264" s="51">
        <v>2610</v>
      </c>
      <c r="B264" s="50" t="s">
        <v>217</v>
      </c>
      <c r="C264" s="50">
        <v>1</v>
      </c>
      <c r="D264" s="50">
        <v>0</v>
      </c>
      <c r="E264" s="67" t="s">
        <v>218</v>
      </c>
      <c r="F264" s="67"/>
      <c r="G264" s="158">
        <f>SUM(G266)</f>
        <v>0</v>
      </c>
      <c r="H264" s="158">
        <f t="shared" ref="H264:O264" si="151">SUM(H266)</f>
        <v>0</v>
      </c>
      <c r="I264" s="158">
        <f t="shared" si="151"/>
        <v>0</v>
      </c>
      <c r="J264" s="158">
        <f t="shared" si="151"/>
        <v>0</v>
      </c>
      <c r="K264" s="158">
        <f t="shared" si="151"/>
        <v>0</v>
      </c>
      <c r="L264" s="158">
        <f t="shared" si="151"/>
        <v>0</v>
      </c>
      <c r="M264" s="158">
        <f>SUM(M266)</f>
        <v>0</v>
      </c>
      <c r="N264" s="158">
        <f t="shared" si="151"/>
        <v>0</v>
      </c>
      <c r="O264" s="158">
        <f t="shared" si="151"/>
        <v>0</v>
      </c>
      <c r="P264" s="195">
        <f t="shared" si="115"/>
        <v>0</v>
      </c>
      <c r="Q264" s="195">
        <f t="shared" si="118"/>
        <v>0</v>
      </c>
      <c r="R264" s="195">
        <f t="shared" si="119"/>
        <v>0</v>
      </c>
      <c r="S264" s="158">
        <f t="shared" ref="S264:X264" si="152">SUM(S266)</f>
        <v>0</v>
      </c>
      <c r="T264" s="158">
        <f t="shared" si="152"/>
        <v>0</v>
      </c>
      <c r="U264" s="158">
        <f t="shared" si="152"/>
        <v>0</v>
      </c>
      <c r="V264" s="158">
        <f t="shared" si="152"/>
        <v>0</v>
      </c>
      <c r="W264" s="158">
        <f t="shared" si="152"/>
        <v>0</v>
      </c>
      <c r="X264" s="158">
        <f t="shared" si="152"/>
        <v>0</v>
      </c>
      <c r="Y264" s="69"/>
    </row>
    <row r="265" spans="1:25" s="48" customFormat="1" ht="18.75" customHeight="1">
      <c r="A265" s="49"/>
      <c r="B265" s="47"/>
      <c r="C265" s="47"/>
      <c r="D265" s="47"/>
      <c r="E265" s="71" t="s">
        <v>192</v>
      </c>
      <c r="F265" s="71"/>
      <c r="G265" s="74"/>
      <c r="H265" s="74"/>
      <c r="I265" s="74"/>
      <c r="J265" s="74"/>
      <c r="K265" s="74"/>
      <c r="L265" s="74"/>
      <c r="M265" s="74"/>
      <c r="N265" s="74"/>
      <c r="O265" s="74"/>
      <c r="P265" s="69">
        <f t="shared" si="115"/>
        <v>0</v>
      </c>
      <c r="Q265" s="69">
        <f t="shared" si="118"/>
        <v>0</v>
      </c>
      <c r="R265" s="69">
        <f t="shared" si="119"/>
        <v>0</v>
      </c>
      <c r="S265" s="74"/>
      <c r="T265" s="74"/>
      <c r="U265" s="74"/>
      <c r="V265" s="74"/>
      <c r="W265" s="74"/>
      <c r="X265" s="74"/>
      <c r="Y265" s="69"/>
    </row>
    <row r="266" spans="1:25" ht="21" customHeight="1">
      <c r="A266" s="49">
        <v>2611</v>
      </c>
      <c r="B266" s="47" t="s">
        <v>217</v>
      </c>
      <c r="C266" s="47">
        <v>1</v>
      </c>
      <c r="D266" s="47">
        <v>1</v>
      </c>
      <c r="E266" s="71" t="s">
        <v>849</v>
      </c>
      <c r="F266" s="71"/>
      <c r="G266" s="74">
        <f>SUM(H266:I266)</f>
        <v>0</v>
      </c>
      <c r="H266" s="74"/>
      <c r="I266" s="74"/>
      <c r="J266" s="74">
        <f>SUM(K266:L266)</f>
        <v>0</v>
      </c>
      <c r="K266" s="74"/>
      <c r="L266" s="74"/>
      <c r="M266" s="74">
        <f>SUM(N266:O266)</f>
        <v>0</v>
      </c>
      <c r="N266" s="74"/>
      <c r="O266" s="74"/>
      <c r="P266" s="69">
        <f t="shared" si="115"/>
        <v>0</v>
      </c>
      <c r="Q266" s="69">
        <f t="shared" si="118"/>
        <v>0</v>
      </c>
      <c r="R266" s="69">
        <f t="shared" si="119"/>
        <v>0</v>
      </c>
      <c r="S266" s="74">
        <f>SUM(T266:U266)</f>
        <v>0</v>
      </c>
      <c r="T266" s="74"/>
      <c r="U266" s="74"/>
      <c r="V266" s="74">
        <f>SUM(W266:X266)</f>
        <v>0</v>
      </c>
      <c r="W266" s="74"/>
      <c r="X266" s="74"/>
      <c r="Y266" s="69"/>
    </row>
    <row r="267" spans="1:25" ht="17.25" customHeight="1">
      <c r="A267" s="51">
        <v>2620</v>
      </c>
      <c r="B267" s="50" t="s">
        <v>217</v>
      </c>
      <c r="C267" s="50">
        <v>2</v>
      </c>
      <c r="D267" s="50">
        <v>0</v>
      </c>
      <c r="E267" s="67" t="s">
        <v>850</v>
      </c>
      <c r="F267" s="67"/>
      <c r="G267" s="158">
        <f>SUM(G269)</f>
        <v>0</v>
      </c>
      <c r="H267" s="158">
        <f t="shared" ref="H267:O267" si="153">SUM(H269)</f>
        <v>0</v>
      </c>
      <c r="I267" s="158">
        <f t="shared" si="153"/>
        <v>0</v>
      </c>
      <c r="J267" s="158">
        <f t="shared" si="153"/>
        <v>0</v>
      </c>
      <c r="K267" s="158">
        <f t="shared" si="153"/>
        <v>0</v>
      </c>
      <c r="L267" s="158">
        <f t="shared" si="153"/>
        <v>0</v>
      </c>
      <c r="M267" s="158">
        <f>SUM(M269)</f>
        <v>0</v>
      </c>
      <c r="N267" s="158">
        <f t="shared" si="153"/>
        <v>0</v>
      </c>
      <c r="O267" s="158">
        <f t="shared" si="153"/>
        <v>0</v>
      </c>
      <c r="P267" s="195">
        <f t="shared" si="115"/>
        <v>0</v>
      </c>
      <c r="Q267" s="195">
        <f t="shared" si="118"/>
        <v>0</v>
      </c>
      <c r="R267" s="195">
        <f t="shared" si="119"/>
        <v>0</v>
      </c>
      <c r="S267" s="158">
        <f t="shared" ref="S267:X267" si="154">SUM(S269)</f>
        <v>0</v>
      </c>
      <c r="T267" s="158">
        <f t="shared" si="154"/>
        <v>0</v>
      </c>
      <c r="U267" s="158">
        <f t="shared" si="154"/>
        <v>0</v>
      </c>
      <c r="V267" s="158">
        <f t="shared" si="154"/>
        <v>0</v>
      </c>
      <c r="W267" s="158">
        <f t="shared" si="154"/>
        <v>0</v>
      </c>
      <c r="X267" s="158">
        <f t="shared" si="154"/>
        <v>0</v>
      </c>
      <c r="Y267" s="69"/>
    </row>
    <row r="268" spans="1:25" s="48" customFormat="1" ht="17.25" customHeight="1">
      <c r="A268" s="49"/>
      <c r="B268" s="47"/>
      <c r="C268" s="47"/>
      <c r="D268" s="47"/>
      <c r="E268" s="71" t="s">
        <v>192</v>
      </c>
      <c r="F268" s="71"/>
      <c r="G268" s="74"/>
      <c r="H268" s="74"/>
      <c r="I268" s="74"/>
      <c r="J268" s="74"/>
      <c r="K268" s="74"/>
      <c r="L268" s="74"/>
      <c r="M268" s="74"/>
      <c r="N268" s="74"/>
      <c r="O268" s="74"/>
      <c r="P268" s="69">
        <f t="shared" si="115"/>
        <v>0</v>
      </c>
      <c r="Q268" s="69">
        <f t="shared" si="118"/>
        <v>0</v>
      </c>
      <c r="R268" s="69">
        <f t="shared" si="119"/>
        <v>0</v>
      </c>
      <c r="S268" s="74"/>
      <c r="T268" s="74"/>
      <c r="U268" s="74"/>
      <c r="V268" s="74"/>
      <c r="W268" s="74"/>
      <c r="X268" s="74"/>
      <c r="Y268" s="69"/>
    </row>
    <row r="269" spans="1:25" ht="13.5" customHeight="1">
      <c r="A269" s="49">
        <v>2621</v>
      </c>
      <c r="B269" s="47" t="s">
        <v>217</v>
      </c>
      <c r="C269" s="47">
        <v>2</v>
      </c>
      <c r="D269" s="47">
        <v>1</v>
      </c>
      <c r="E269" s="71" t="s">
        <v>850</v>
      </c>
      <c r="F269" s="71"/>
      <c r="G269" s="74">
        <f>SUM(H269:I269)</f>
        <v>0</v>
      </c>
      <c r="H269" s="74"/>
      <c r="I269" s="74"/>
      <c r="J269" s="74">
        <f>SUM(K269:L269)</f>
        <v>0</v>
      </c>
      <c r="K269" s="74"/>
      <c r="L269" s="74"/>
      <c r="M269" s="74">
        <f>SUM(N269:O269)</f>
        <v>0</v>
      </c>
      <c r="N269" s="74"/>
      <c r="O269" s="74"/>
      <c r="P269" s="69">
        <f t="shared" si="115"/>
        <v>0</v>
      </c>
      <c r="Q269" s="69">
        <f t="shared" si="118"/>
        <v>0</v>
      </c>
      <c r="R269" s="69">
        <f t="shared" si="119"/>
        <v>0</v>
      </c>
      <c r="S269" s="74">
        <f>SUM(T269:U269)</f>
        <v>0</v>
      </c>
      <c r="T269" s="74"/>
      <c r="U269" s="74"/>
      <c r="V269" s="74">
        <f>SUM(W269:X269)</f>
        <v>0</v>
      </c>
      <c r="W269" s="74"/>
      <c r="X269" s="74"/>
      <c r="Y269" s="69"/>
    </row>
    <row r="270" spans="1:25" ht="18.75" customHeight="1">
      <c r="A270" s="51">
        <v>2630</v>
      </c>
      <c r="B270" s="50" t="s">
        <v>217</v>
      </c>
      <c r="C270" s="50">
        <v>3</v>
      </c>
      <c r="D270" s="50">
        <v>0</v>
      </c>
      <c r="E270" s="67" t="s">
        <v>851</v>
      </c>
      <c r="F270" s="67"/>
      <c r="G270" s="158">
        <f>SUM(G272)</f>
        <v>0</v>
      </c>
      <c r="H270" s="158">
        <f t="shared" ref="H270:O270" si="155">SUM(H272)</f>
        <v>0</v>
      </c>
      <c r="I270" s="158">
        <f t="shared" si="155"/>
        <v>0</v>
      </c>
      <c r="J270" s="158">
        <f t="shared" si="155"/>
        <v>0</v>
      </c>
      <c r="K270" s="158">
        <f t="shared" si="155"/>
        <v>0</v>
      </c>
      <c r="L270" s="158">
        <f t="shared" si="155"/>
        <v>0</v>
      </c>
      <c r="M270" s="158">
        <f>SUM(M272)</f>
        <v>0</v>
      </c>
      <c r="N270" s="158">
        <f t="shared" si="155"/>
        <v>0</v>
      </c>
      <c r="O270" s="158">
        <f t="shared" si="155"/>
        <v>0</v>
      </c>
      <c r="P270" s="195">
        <f t="shared" si="115"/>
        <v>0</v>
      </c>
      <c r="Q270" s="195">
        <f t="shared" si="118"/>
        <v>0</v>
      </c>
      <c r="R270" s="195">
        <f t="shared" si="119"/>
        <v>0</v>
      </c>
      <c r="S270" s="158">
        <f t="shared" ref="S270:X270" si="156">SUM(S272)</f>
        <v>0</v>
      </c>
      <c r="T270" s="158">
        <f t="shared" si="156"/>
        <v>0</v>
      </c>
      <c r="U270" s="158">
        <f t="shared" si="156"/>
        <v>0</v>
      </c>
      <c r="V270" s="158">
        <f t="shared" si="156"/>
        <v>0</v>
      </c>
      <c r="W270" s="158">
        <f t="shared" si="156"/>
        <v>0</v>
      </c>
      <c r="X270" s="158">
        <f t="shared" si="156"/>
        <v>0</v>
      </c>
      <c r="Y270" s="69"/>
    </row>
    <row r="271" spans="1:25" s="48" customFormat="1" ht="15.75" customHeight="1">
      <c r="A271" s="49"/>
      <c r="B271" s="47"/>
      <c r="C271" s="47"/>
      <c r="D271" s="47"/>
      <c r="E271" s="71" t="s">
        <v>192</v>
      </c>
      <c r="F271" s="71"/>
      <c r="G271" s="74"/>
      <c r="H271" s="74"/>
      <c r="I271" s="74"/>
      <c r="J271" s="74"/>
      <c r="K271" s="74"/>
      <c r="L271" s="74"/>
      <c r="M271" s="74"/>
      <c r="N271" s="74"/>
      <c r="O271" s="74"/>
      <c r="P271" s="69">
        <f t="shared" si="115"/>
        <v>0</v>
      </c>
      <c r="Q271" s="69">
        <f t="shared" si="118"/>
        <v>0</v>
      </c>
      <c r="R271" s="69">
        <f t="shared" si="119"/>
        <v>0</v>
      </c>
      <c r="S271" s="74"/>
      <c r="T271" s="74"/>
      <c r="U271" s="74"/>
      <c r="V271" s="74"/>
      <c r="W271" s="74"/>
      <c r="X271" s="74"/>
      <c r="Y271" s="69"/>
    </row>
    <row r="272" spans="1:25" ht="15" customHeight="1">
      <c r="A272" s="49">
        <v>2631</v>
      </c>
      <c r="B272" s="47" t="s">
        <v>217</v>
      </c>
      <c r="C272" s="47">
        <v>3</v>
      </c>
      <c r="D272" s="47">
        <v>1</v>
      </c>
      <c r="E272" s="71" t="s">
        <v>852</v>
      </c>
      <c r="F272" s="67"/>
      <c r="G272" s="74">
        <f>SUM(H272:I272)</f>
        <v>0</v>
      </c>
      <c r="H272" s="74">
        <f>H273+H274</f>
        <v>0</v>
      </c>
      <c r="I272" s="74">
        <f>I273+I274</f>
        <v>0</v>
      </c>
      <c r="J272" s="74">
        <f>SUM(K272:L272)</f>
        <v>0</v>
      </c>
      <c r="K272" s="74">
        <f>K273+K274</f>
        <v>0</v>
      </c>
      <c r="L272" s="74">
        <f>L273+L274</f>
        <v>0</v>
      </c>
      <c r="M272" s="74">
        <f>SUM(N272:O272)</f>
        <v>0</v>
      </c>
      <c r="N272" s="74">
        <f>N273+N274</f>
        <v>0</v>
      </c>
      <c r="O272" s="74">
        <f>O273+O274</f>
        <v>0</v>
      </c>
      <c r="P272" s="69">
        <f t="shared" si="115"/>
        <v>0</v>
      </c>
      <c r="Q272" s="69">
        <f t="shared" si="118"/>
        <v>0</v>
      </c>
      <c r="R272" s="69">
        <f t="shared" si="119"/>
        <v>0</v>
      </c>
      <c r="S272" s="74">
        <f>SUM(T272:U272)</f>
        <v>0</v>
      </c>
      <c r="T272" s="74">
        <f>T273+T274</f>
        <v>0</v>
      </c>
      <c r="U272" s="74">
        <f>U273+U274</f>
        <v>0</v>
      </c>
      <c r="V272" s="74">
        <f>SUM(W272:X272)</f>
        <v>0</v>
      </c>
      <c r="W272" s="74">
        <f>W273+W274</f>
        <v>0</v>
      </c>
      <c r="X272" s="74">
        <f>X273+X274</f>
        <v>0</v>
      </c>
      <c r="Y272" s="69"/>
    </row>
    <row r="273" spans="1:25" ht="47.25" customHeight="1">
      <c r="A273" s="49"/>
      <c r="B273" s="47"/>
      <c r="C273" s="47"/>
      <c r="D273" s="47"/>
      <c r="E273" s="200" t="s">
        <v>908</v>
      </c>
      <c r="F273" s="64">
        <v>4637</v>
      </c>
      <c r="G273" s="74">
        <f>SUM(H273:I273)</f>
        <v>0</v>
      </c>
      <c r="H273" s="74"/>
      <c r="I273" s="74"/>
      <c r="J273" s="74">
        <f>SUM(K273:L273)</f>
        <v>0</v>
      </c>
      <c r="K273" s="74"/>
      <c r="L273" s="74"/>
      <c r="M273" s="74">
        <f>SUM(N273:O273)</f>
        <v>0</v>
      </c>
      <c r="N273" s="74"/>
      <c r="O273" s="74"/>
      <c r="P273" s="69">
        <f t="shared" si="115"/>
        <v>0</v>
      </c>
      <c r="Q273" s="69">
        <f t="shared" si="118"/>
        <v>0</v>
      </c>
      <c r="R273" s="69">
        <f t="shared" si="119"/>
        <v>0</v>
      </c>
      <c r="S273" s="74">
        <f>SUM(T273:U273)</f>
        <v>0</v>
      </c>
      <c r="T273" s="74"/>
      <c r="U273" s="74"/>
      <c r="V273" s="74">
        <f>SUM(W273:X273)</f>
        <v>0</v>
      </c>
      <c r="W273" s="74"/>
      <c r="X273" s="74"/>
      <c r="Y273" s="69"/>
    </row>
    <row r="274" spans="1:25" ht="15" customHeight="1">
      <c r="A274" s="49"/>
      <c r="B274" s="47"/>
      <c r="C274" s="47"/>
      <c r="D274" s="47"/>
      <c r="E274" s="64" t="s">
        <v>918</v>
      </c>
      <c r="F274" s="63" t="s">
        <v>919</v>
      </c>
      <c r="G274" s="74">
        <f>SUM(H274:I274)</f>
        <v>0</v>
      </c>
      <c r="H274" s="74"/>
      <c r="I274" s="74"/>
      <c r="J274" s="74">
        <f>SUM(K274:L274)</f>
        <v>0</v>
      </c>
      <c r="K274" s="74"/>
      <c r="L274" s="74"/>
      <c r="M274" s="74">
        <f>SUM(N274:O274)</f>
        <v>0</v>
      </c>
      <c r="N274" s="74"/>
      <c r="O274" s="74"/>
      <c r="P274" s="69">
        <f t="shared" si="115"/>
        <v>0</v>
      </c>
      <c r="Q274" s="69">
        <f t="shared" si="118"/>
        <v>0</v>
      </c>
      <c r="R274" s="69">
        <f t="shared" si="119"/>
        <v>0</v>
      </c>
      <c r="S274" s="74">
        <f>SUM(T274:U274)</f>
        <v>0</v>
      </c>
      <c r="T274" s="74"/>
      <c r="U274" s="74"/>
      <c r="V274" s="74">
        <f>SUM(W274:X274)</f>
        <v>0</v>
      </c>
      <c r="W274" s="74"/>
      <c r="X274" s="74"/>
      <c r="Y274" s="69"/>
    </row>
    <row r="275" spans="1:25" ht="15.75" customHeight="1">
      <c r="A275" s="51">
        <v>2640</v>
      </c>
      <c r="B275" s="50" t="s">
        <v>217</v>
      </c>
      <c r="C275" s="50">
        <v>4</v>
      </c>
      <c r="D275" s="50">
        <v>0</v>
      </c>
      <c r="E275" s="67" t="s">
        <v>219</v>
      </c>
      <c r="F275" s="67"/>
      <c r="G275" s="158">
        <f>SUM(G277)</f>
        <v>167778.17050000001</v>
      </c>
      <c r="H275" s="158">
        <f t="shared" ref="H275:O275" si="157">SUM(H277)</f>
        <v>166812.17050000001</v>
      </c>
      <c r="I275" s="158">
        <f t="shared" si="157"/>
        <v>966</v>
      </c>
      <c r="J275" s="158">
        <f t="shared" si="157"/>
        <v>174956.4</v>
      </c>
      <c r="K275" s="158">
        <f t="shared" si="157"/>
        <v>168556.4</v>
      </c>
      <c r="L275" s="158">
        <f t="shared" si="157"/>
        <v>6400</v>
      </c>
      <c r="M275" s="158">
        <f>SUM(M277)</f>
        <v>173400</v>
      </c>
      <c r="N275" s="158">
        <f t="shared" si="157"/>
        <v>155000</v>
      </c>
      <c r="O275" s="158">
        <f t="shared" si="157"/>
        <v>18400</v>
      </c>
      <c r="P275" s="195">
        <f t="shared" si="115"/>
        <v>-1556.3999999999942</v>
      </c>
      <c r="Q275" s="195">
        <f t="shared" si="118"/>
        <v>-13556.399999999994</v>
      </c>
      <c r="R275" s="195">
        <f t="shared" si="119"/>
        <v>12000</v>
      </c>
      <c r="S275" s="158">
        <f t="shared" ref="S275:X275" si="158">SUM(S277)</f>
        <v>173400</v>
      </c>
      <c r="T275" s="158">
        <f t="shared" si="158"/>
        <v>155000</v>
      </c>
      <c r="U275" s="158">
        <f t="shared" si="158"/>
        <v>18400</v>
      </c>
      <c r="V275" s="158">
        <f t="shared" si="158"/>
        <v>183400</v>
      </c>
      <c r="W275" s="158">
        <f t="shared" si="158"/>
        <v>165000</v>
      </c>
      <c r="X275" s="158">
        <f t="shared" si="158"/>
        <v>18400</v>
      </c>
      <c r="Y275" s="69"/>
    </row>
    <row r="276" spans="1:25" s="48" customFormat="1" ht="14.25" customHeight="1">
      <c r="A276" s="49"/>
      <c r="B276" s="47"/>
      <c r="C276" s="47"/>
      <c r="D276" s="47"/>
      <c r="E276" s="71" t="s">
        <v>192</v>
      </c>
      <c r="F276" s="71"/>
      <c r="G276" s="74"/>
      <c r="H276" s="74"/>
      <c r="I276" s="74"/>
      <c r="J276" s="74"/>
      <c r="K276" s="74"/>
      <c r="L276" s="74"/>
      <c r="M276" s="74"/>
      <c r="N276" s="74"/>
      <c r="O276" s="74"/>
      <c r="P276" s="69">
        <f t="shared" ref="P276:P339" si="159">M276-J276</f>
        <v>0</v>
      </c>
      <c r="Q276" s="69">
        <f t="shared" si="118"/>
        <v>0</v>
      </c>
      <c r="R276" s="69">
        <f t="shared" si="119"/>
        <v>0</v>
      </c>
      <c r="S276" s="74"/>
      <c r="T276" s="74"/>
      <c r="U276" s="74"/>
      <c r="V276" s="74"/>
      <c r="W276" s="74"/>
      <c r="X276" s="74"/>
      <c r="Y276" s="69"/>
    </row>
    <row r="277" spans="1:25" ht="13.5" customHeight="1">
      <c r="A277" s="49">
        <v>2641</v>
      </c>
      <c r="B277" s="47" t="s">
        <v>217</v>
      </c>
      <c r="C277" s="47">
        <v>4</v>
      </c>
      <c r="D277" s="47">
        <v>1</v>
      </c>
      <c r="E277" s="71" t="s">
        <v>853</v>
      </c>
      <c r="F277" s="67"/>
      <c r="G277" s="74">
        <f>SUM(G278:G284)</f>
        <v>167778.17050000001</v>
      </c>
      <c r="H277" s="74">
        <f t="shared" ref="H277:O277" si="160">SUM(H278:H284)</f>
        <v>166812.17050000001</v>
      </c>
      <c r="I277" s="74">
        <f t="shared" si="160"/>
        <v>966</v>
      </c>
      <c r="J277" s="74">
        <f t="shared" si="160"/>
        <v>174956.4</v>
      </c>
      <c r="K277" s="74">
        <f t="shared" si="160"/>
        <v>168556.4</v>
      </c>
      <c r="L277" s="74">
        <f t="shared" si="160"/>
        <v>6400</v>
      </c>
      <c r="M277" s="74">
        <f>SUM(M278:M284)</f>
        <v>173400</v>
      </c>
      <c r="N277" s="74">
        <f t="shared" si="160"/>
        <v>155000</v>
      </c>
      <c r="O277" s="74">
        <f t="shared" si="160"/>
        <v>18400</v>
      </c>
      <c r="P277" s="69">
        <f t="shared" si="159"/>
        <v>-1556.3999999999942</v>
      </c>
      <c r="Q277" s="69">
        <f t="shared" ref="Q277:Q340" si="161">N277-K277</f>
        <v>-13556.399999999994</v>
      </c>
      <c r="R277" s="69">
        <f t="shared" ref="R277:R340" si="162">O277-L277</f>
        <v>12000</v>
      </c>
      <c r="S277" s="74">
        <f t="shared" ref="S277:X277" si="163">SUM(S278:S284)</f>
        <v>173400</v>
      </c>
      <c r="T277" s="74">
        <f t="shared" si="163"/>
        <v>155000</v>
      </c>
      <c r="U277" s="74">
        <f t="shared" si="163"/>
        <v>18400</v>
      </c>
      <c r="V277" s="74">
        <f t="shared" si="163"/>
        <v>183400</v>
      </c>
      <c r="W277" s="74">
        <f t="shared" si="163"/>
        <v>165000</v>
      </c>
      <c r="X277" s="74">
        <f t="shared" si="163"/>
        <v>18400</v>
      </c>
      <c r="Y277" s="69"/>
    </row>
    <row r="278" spans="1:25" ht="23.25" customHeight="1">
      <c r="A278" s="49"/>
      <c r="B278" s="47"/>
      <c r="C278" s="47"/>
      <c r="D278" s="47"/>
      <c r="E278" s="63" t="s">
        <v>917</v>
      </c>
      <c r="F278" s="63" t="s">
        <v>250</v>
      </c>
      <c r="G278" s="74">
        <f t="shared" ref="G278:G284" si="164">SUM(H278:I278)</f>
        <v>159780.53150000001</v>
      </c>
      <c r="H278" s="74">
        <v>159780.53150000001</v>
      </c>
      <c r="I278" s="74"/>
      <c r="J278" s="74">
        <f t="shared" ref="J278:J284" si="165">SUM(K278:L278)</f>
        <v>164556.4</v>
      </c>
      <c r="K278" s="74">
        <v>164556.4</v>
      </c>
      <c r="L278" s="74"/>
      <c r="M278" s="74">
        <f t="shared" ref="M278:M284" si="166">SUM(N278:O278)</f>
        <v>150000</v>
      </c>
      <c r="N278" s="74">
        <v>150000</v>
      </c>
      <c r="O278" s="74"/>
      <c r="P278" s="69">
        <f t="shared" si="159"/>
        <v>-14556.399999999994</v>
      </c>
      <c r="Q278" s="69">
        <f t="shared" si="161"/>
        <v>-14556.399999999994</v>
      </c>
      <c r="R278" s="69">
        <f t="shared" si="162"/>
        <v>0</v>
      </c>
      <c r="S278" s="74">
        <f t="shared" ref="S278:S284" si="167">SUM(T278:U278)</f>
        <v>150000</v>
      </c>
      <c r="T278" s="74">
        <v>150000</v>
      </c>
      <c r="U278" s="74"/>
      <c r="V278" s="74">
        <f t="shared" ref="V278:V284" si="168">SUM(W278:X278)</f>
        <v>160000</v>
      </c>
      <c r="W278" s="74">
        <v>160000</v>
      </c>
      <c r="X278" s="74"/>
      <c r="Y278" s="69"/>
    </row>
    <row r="279" spans="1:25" ht="23.25" customHeight="1">
      <c r="A279" s="49"/>
      <c r="B279" s="47"/>
      <c r="C279" s="47"/>
      <c r="D279" s="47"/>
      <c r="E279" s="63" t="s">
        <v>1131</v>
      </c>
      <c r="F279" s="63" t="s">
        <v>263</v>
      </c>
      <c r="G279" s="74">
        <f t="shared" si="164"/>
        <v>5507.6090000000004</v>
      </c>
      <c r="H279" s="74">
        <v>5507.6090000000004</v>
      </c>
      <c r="I279" s="74"/>
      <c r="J279" s="74">
        <f t="shared" si="165"/>
        <v>0</v>
      </c>
      <c r="K279" s="74"/>
      <c r="L279" s="74"/>
      <c r="M279" s="74">
        <f t="shared" si="166"/>
        <v>0</v>
      </c>
      <c r="N279" s="74"/>
      <c r="O279" s="74"/>
      <c r="P279" s="69">
        <f t="shared" si="159"/>
        <v>0</v>
      </c>
      <c r="Q279" s="69">
        <f t="shared" si="161"/>
        <v>0</v>
      </c>
      <c r="R279" s="69">
        <f t="shared" si="162"/>
        <v>0</v>
      </c>
      <c r="S279" s="74">
        <f t="shared" si="167"/>
        <v>0</v>
      </c>
      <c r="T279" s="74"/>
      <c r="U279" s="74"/>
      <c r="V279" s="74">
        <f t="shared" si="168"/>
        <v>0</v>
      </c>
      <c r="W279" s="74"/>
      <c r="X279" s="74"/>
      <c r="Y279" s="69"/>
    </row>
    <row r="280" spans="1:25" ht="23.25" customHeight="1">
      <c r="A280" s="49"/>
      <c r="B280" s="47"/>
      <c r="C280" s="47"/>
      <c r="D280" s="47"/>
      <c r="E280" s="63" t="s">
        <v>1127</v>
      </c>
      <c r="F280" s="63">
        <v>4269</v>
      </c>
      <c r="G280" s="74">
        <f t="shared" si="164"/>
        <v>1524.03</v>
      </c>
      <c r="H280" s="74">
        <v>1524.03</v>
      </c>
      <c r="I280" s="74"/>
      <c r="J280" s="74">
        <f t="shared" si="165"/>
        <v>4000</v>
      </c>
      <c r="K280" s="74">
        <v>4000</v>
      </c>
      <c r="L280" s="74"/>
      <c r="M280" s="74">
        <f t="shared" si="166"/>
        <v>5000</v>
      </c>
      <c r="N280" s="74">
        <v>5000</v>
      </c>
      <c r="O280" s="74"/>
      <c r="P280" s="69">
        <f t="shared" si="159"/>
        <v>1000</v>
      </c>
      <c r="Q280" s="69">
        <f t="shared" si="161"/>
        <v>1000</v>
      </c>
      <c r="R280" s="69">
        <f t="shared" si="162"/>
        <v>0</v>
      </c>
      <c r="S280" s="74">
        <f t="shared" si="167"/>
        <v>5000</v>
      </c>
      <c r="T280" s="74">
        <v>5000</v>
      </c>
      <c r="U280" s="74"/>
      <c r="V280" s="74">
        <f t="shared" si="168"/>
        <v>5000</v>
      </c>
      <c r="W280" s="74">
        <v>5000</v>
      </c>
      <c r="X280" s="74"/>
      <c r="Y280" s="69"/>
    </row>
    <row r="281" spans="1:25" ht="45.75" customHeight="1">
      <c r="A281" s="49"/>
      <c r="B281" s="47"/>
      <c r="C281" s="47"/>
      <c r="D281" s="47"/>
      <c r="E281" s="64" t="s">
        <v>909</v>
      </c>
      <c r="F281" s="64">
        <v>4637</v>
      </c>
      <c r="G281" s="74">
        <f t="shared" si="164"/>
        <v>0</v>
      </c>
      <c r="H281" s="74"/>
      <c r="I281" s="74"/>
      <c r="J281" s="74">
        <f t="shared" si="165"/>
        <v>0</v>
      </c>
      <c r="K281" s="74"/>
      <c r="L281" s="74"/>
      <c r="M281" s="74">
        <f t="shared" si="166"/>
        <v>0</v>
      </c>
      <c r="N281" s="74"/>
      <c r="O281" s="74"/>
      <c r="P281" s="69">
        <f t="shared" si="159"/>
        <v>0</v>
      </c>
      <c r="Q281" s="69">
        <f t="shared" si="161"/>
        <v>0</v>
      </c>
      <c r="R281" s="69">
        <f t="shared" si="162"/>
        <v>0</v>
      </c>
      <c r="S281" s="74">
        <f t="shared" si="167"/>
        <v>0</v>
      </c>
      <c r="T281" s="74"/>
      <c r="U281" s="74"/>
      <c r="V281" s="74">
        <f t="shared" si="168"/>
        <v>0</v>
      </c>
      <c r="W281" s="74"/>
      <c r="X281" s="74"/>
      <c r="Y281" s="69"/>
    </row>
    <row r="282" spans="1:25" ht="21.75" customHeight="1">
      <c r="A282" s="49"/>
      <c r="B282" s="47"/>
      <c r="C282" s="47"/>
      <c r="D282" s="47"/>
      <c r="E282" s="64" t="s">
        <v>916</v>
      </c>
      <c r="F282" s="64">
        <v>4657</v>
      </c>
      <c r="G282" s="74">
        <f t="shared" si="164"/>
        <v>0</v>
      </c>
      <c r="H282" s="74"/>
      <c r="I282" s="74"/>
      <c r="J282" s="74">
        <f t="shared" si="165"/>
        <v>0</v>
      </c>
      <c r="K282" s="74"/>
      <c r="L282" s="74"/>
      <c r="M282" s="74">
        <f t="shared" si="166"/>
        <v>0</v>
      </c>
      <c r="N282" s="74"/>
      <c r="O282" s="74"/>
      <c r="P282" s="69">
        <f t="shared" si="159"/>
        <v>0</v>
      </c>
      <c r="Q282" s="69">
        <f t="shared" si="161"/>
        <v>0</v>
      </c>
      <c r="R282" s="69">
        <f t="shared" si="162"/>
        <v>0</v>
      </c>
      <c r="S282" s="74">
        <f t="shared" si="167"/>
        <v>0</v>
      </c>
      <c r="T282" s="74"/>
      <c r="U282" s="74"/>
      <c r="V282" s="74">
        <f t="shared" si="168"/>
        <v>0</v>
      </c>
      <c r="W282" s="74"/>
      <c r="X282" s="74"/>
      <c r="Y282" s="69"/>
    </row>
    <row r="283" spans="1:25" ht="13.5" customHeight="1">
      <c r="A283" s="49"/>
      <c r="B283" s="47"/>
      <c r="C283" s="47"/>
      <c r="D283" s="47"/>
      <c r="E283" s="71" t="s">
        <v>1128</v>
      </c>
      <c r="F283" s="71">
        <v>5112</v>
      </c>
      <c r="G283" s="74">
        <f t="shared" si="164"/>
        <v>450</v>
      </c>
      <c r="H283" s="74"/>
      <c r="I283" s="74">
        <v>450</v>
      </c>
      <c r="J283" s="74">
        <f t="shared" si="165"/>
        <v>800</v>
      </c>
      <c r="K283" s="74"/>
      <c r="L283" s="74">
        <v>800</v>
      </c>
      <c r="M283" s="74">
        <f t="shared" si="166"/>
        <v>800</v>
      </c>
      <c r="N283" s="74"/>
      <c r="O283" s="74">
        <v>800</v>
      </c>
      <c r="P283" s="69">
        <f t="shared" si="159"/>
        <v>0</v>
      </c>
      <c r="Q283" s="69">
        <f t="shared" si="161"/>
        <v>0</v>
      </c>
      <c r="R283" s="69">
        <f t="shared" si="162"/>
        <v>0</v>
      </c>
      <c r="S283" s="74">
        <f t="shared" si="167"/>
        <v>800</v>
      </c>
      <c r="T283" s="74"/>
      <c r="U283" s="74">
        <v>800</v>
      </c>
      <c r="V283" s="74">
        <f t="shared" si="168"/>
        <v>800</v>
      </c>
      <c r="W283" s="74"/>
      <c r="X283" s="74">
        <v>800</v>
      </c>
      <c r="Y283" s="69"/>
    </row>
    <row r="284" spans="1:25" ht="13.5" customHeight="1">
      <c r="A284" s="49"/>
      <c r="B284" s="47"/>
      <c r="C284" s="47"/>
      <c r="D284" s="47"/>
      <c r="E284" s="71" t="s">
        <v>1129</v>
      </c>
      <c r="F284" s="71">
        <v>5129</v>
      </c>
      <c r="G284" s="74">
        <f t="shared" si="164"/>
        <v>516</v>
      </c>
      <c r="H284" s="74"/>
      <c r="I284" s="74">
        <v>516</v>
      </c>
      <c r="J284" s="74">
        <f t="shared" si="165"/>
        <v>5600</v>
      </c>
      <c r="K284" s="74"/>
      <c r="L284" s="74">
        <v>5600</v>
      </c>
      <c r="M284" s="74">
        <f t="shared" si="166"/>
        <v>17600</v>
      </c>
      <c r="N284" s="74"/>
      <c r="O284" s="74">
        <f>1100+16500</f>
        <v>17600</v>
      </c>
      <c r="P284" s="69">
        <f t="shared" si="159"/>
        <v>12000</v>
      </c>
      <c r="Q284" s="69">
        <f t="shared" si="161"/>
        <v>0</v>
      </c>
      <c r="R284" s="69">
        <f t="shared" si="162"/>
        <v>12000</v>
      </c>
      <c r="S284" s="74">
        <f t="shared" si="167"/>
        <v>17600</v>
      </c>
      <c r="T284" s="74"/>
      <c r="U284" s="74">
        <f>1100+16500</f>
        <v>17600</v>
      </c>
      <c r="V284" s="74">
        <f t="shared" si="168"/>
        <v>17600</v>
      </c>
      <c r="W284" s="74"/>
      <c r="X284" s="74">
        <f>1100+16500</f>
        <v>17600</v>
      </c>
      <c r="Y284" s="69"/>
    </row>
    <row r="285" spans="1:25" s="196" customFormat="1" ht="48.75" customHeight="1">
      <c r="A285" s="51">
        <v>2650</v>
      </c>
      <c r="B285" s="50" t="s">
        <v>217</v>
      </c>
      <c r="C285" s="50">
        <v>5</v>
      </c>
      <c r="D285" s="50">
        <v>0</v>
      </c>
      <c r="E285" s="67" t="s">
        <v>854</v>
      </c>
      <c r="F285" s="67"/>
      <c r="G285" s="158">
        <f>SUM(G287)</f>
        <v>0</v>
      </c>
      <c r="H285" s="158">
        <f t="shared" ref="H285:O285" si="169">SUM(H287)</f>
        <v>0</v>
      </c>
      <c r="I285" s="158">
        <f t="shared" si="169"/>
        <v>0</v>
      </c>
      <c r="J285" s="158">
        <f t="shared" si="169"/>
        <v>0</v>
      </c>
      <c r="K285" s="158">
        <f t="shared" si="169"/>
        <v>0</v>
      </c>
      <c r="L285" s="158">
        <f t="shared" si="169"/>
        <v>0</v>
      </c>
      <c r="M285" s="158">
        <f>SUM(M287)</f>
        <v>0</v>
      </c>
      <c r="N285" s="158">
        <f t="shared" si="169"/>
        <v>0</v>
      </c>
      <c r="O285" s="158">
        <f t="shared" si="169"/>
        <v>0</v>
      </c>
      <c r="P285" s="195">
        <f t="shared" si="159"/>
        <v>0</v>
      </c>
      <c r="Q285" s="195">
        <f t="shared" si="161"/>
        <v>0</v>
      </c>
      <c r="R285" s="195">
        <f t="shared" si="162"/>
        <v>0</v>
      </c>
      <c r="S285" s="158">
        <f t="shared" ref="S285:X285" si="170">SUM(S287)</f>
        <v>0</v>
      </c>
      <c r="T285" s="158">
        <f t="shared" si="170"/>
        <v>0</v>
      </c>
      <c r="U285" s="158">
        <f t="shared" si="170"/>
        <v>0</v>
      </c>
      <c r="V285" s="158">
        <f t="shared" si="170"/>
        <v>0</v>
      </c>
      <c r="W285" s="158">
        <f t="shared" si="170"/>
        <v>0</v>
      </c>
      <c r="X285" s="158">
        <f t="shared" si="170"/>
        <v>0</v>
      </c>
      <c r="Y285" s="69"/>
    </row>
    <row r="286" spans="1:25" s="48" customFormat="1" ht="16.5" customHeight="1">
      <c r="A286" s="49"/>
      <c r="B286" s="47"/>
      <c r="C286" s="47"/>
      <c r="D286" s="47"/>
      <c r="E286" s="71" t="s">
        <v>192</v>
      </c>
      <c r="F286" s="71"/>
      <c r="G286" s="74"/>
      <c r="H286" s="74"/>
      <c r="I286" s="74"/>
      <c r="J286" s="74"/>
      <c r="K286" s="74"/>
      <c r="L286" s="74"/>
      <c r="M286" s="74"/>
      <c r="N286" s="74"/>
      <c r="O286" s="74"/>
      <c r="P286" s="69">
        <f t="shared" si="159"/>
        <v>0</v>
      </c>
      <c r="Q286" s="69">
        <f t="shared" si="161"/>
        <v>0</v>
      </c>
      <c r="R286" s="69">
        <f t="shared" si="162"/>
        <v>0</v>
      </c>
      <c r="S286" s="74"/>
      <c r="T286" s="74"/>
      <c r="U286" s="74"/>
      <c r="V286" s="74"/>
      <c r="W286" s="74"/>
      <c r="X286" s="74"/>
      <c r="Y286" s="69"/>
    </row>
    <row r="287" spans="1:25" ht="47.25" customHeight="1">
      <c r="A287" s="49">
        <v>2651</v>
      </c>
      <c r="B287" s="47" t="s">
        <v>217</v>
      </c>
      <c r="C287" s="47">
        <v>5</v>
      </c>
      <c r="D287" s="47">
        <v>1</v>
      </c>
      <c r="E287" s="71" t="s">
        <v>854</v>
      </c>
      <c r="F287" s="71"/>
      <c r="G287" s="74">
        <f>SUM(H287:I287)</f>
        <v>0</v>
      </c>
      <c r="H287" s="74"/>
      <c r="I287" s="74"/>
      <c r="J287" s="74">
        <f>SUM(K287:L287)</f>
        <v>0</v>
      </c>
      <c r="K287" s="74"/>
      <c r="L287" s="74"/>
      <c r="M287" s="74">
        <f>SUM(N287:O287)</f>
        <v>0</v>
      </c>
      <c r="N287" s="74"/>
      <c r="O287" s="74"/>
      <c r="P287" s="69">
        <f t="shared" si="159"/>
        <v>0</v>
      </c>
      <c r="Q287" s="69">
        <f t="shared" si="161"/>
        <v>0</v>
      </c>
      <c r="R287" s="69">
        <f t="shared" si="162"/>
        <v>0</v>
      </c>
      <c r="S287" s="74">
        <f>SUM(T287:U287)</f>
        <v>0</v>
      </c>
      <c r="T287" s="74"/>
      <c r="U287" s="74"/>
      <c r="V287" s="74">
        <f>SUM(W287:X287)</f>
        <v>0</v>
      </c>
      <c r="W287" s="74"/>
      <c r="X287" s="74"/>
      <c r="Y287" s="69"/>
    </row>
    <row r="288" spans="1:25" ht="35.25" customHeight="1">
      <c r="A288" s="51">
        <v>2660</v>
      </c>
      <c r="B288" s="50" t="s">
        <v>217</v>
      </c>
      <c r="C288" s="50">
        <v>6</v>
      </c>
      <c r="D288" s="50">
        <v>0</v>
      </c>
      <c r="E288" s="67" t="s">
        <v>855</v>
      </c>
      <c r="F288" s="67"/>
      <c r="G288" s="158">
        <f>SUM(G290)</f>
        <v>540152.2206</v>
      </c>
      <c r="H288" s="158">
        <f t="shared" ref="H288:O288" si="171">SUM(H290)</f>
        <v>151488.25139999998</v>
      </c>
      <c r="I288" s="158">
        <f t="shared" si="171"/>
        <v>388663.96919999999</v>
      </c>
      <c r="J288" s="158">
        <f t="shared" si="171"/>
        <v>1854815.9399999997</v>
      </c>
      <c r="K288" s="158">
        <f t="shared" si="171"/>
        <v>183210.67</v>
      </c>
      <c r="L288" s="158">
        <f t="shared" si="171"/>
        <v>1671605.2699999998</v>
      </c>
      <c r="M288" s="158">
        <f>SUM(M290)</f>
        <v>593062.37400000007</v>
      </c>
      <c r="N288" s="158">
        <f t="shared" si="171"/>
        <v>196210.67</v>
      </c>
      <c r="O288" s="158">
        <f t="shared" si="171"/>
        <v>396851.70399999997</v>
      </c>
      <c r="P288" s="195">
        <f t="shared" si="159"/>
        <v>-1261753.5659999996</v>
      </c>
      <c r="Q288" s="195">
        <f t="shared" si="161"/>
        <v>13000</v>
      </c>
      <c r="R288" s="195">
        <f t="shared" si="162"/>
        <v>-1274753.5659999999</v>
      </c>
      <c r="S288" s="158">
        <f t="shared" ref="S288:X288" si="172">SUM(S290)</f>
        <v>447210.67000000004</v>
      </c>
      <c r="T288" s="158">
        <f t="shared" si="172"/>
        <v>203210.67</v>
      </c>
      <c r="U288" s="158">
        <f t="shared" si="172"/>
        <v>244000</v>
      </c>
      <c r="V288" s="158">
        <f t="shared" si="172"/>
        <v>475210.67000000004</v>
      </c>
      <c r="W288" s="158">
        <f t="shared" si="172"/>
        <v>203210.67</v>
      </c>
      <c r="X288" s="158">
        <f t="shared" si="172"/>
        <v>272000</v>
      </c>
      <c r="Y288" s="69"/>
    </row>
    <row r="289" spans="1:25" s="48" customFormat="1" ht="18" customHeight="1">
      <c r="A289" s="49"/>
      <c r="B289" s="47"/>
      <c r="C289" s="47"/>
      <c r="D289" s="47"/>
      <c r="E289" s="71" t="s">
        <v>192</v>
      </c>
      <c r="F289" s="71"/>
      <c r="G289" s="74"/>
      <c r="H289" s="74"/>
      <c r="I289" s="74"/>
      <c r="J289" s="74"/>
      <c r="K289" s="74"/>
      <c r="L289" s="74"/>
      <c r="M289" s="74"/>
      <c r="N289" s="74"/>
      <c r="O289" s="74"/>
      <c r="P289" s="69">
        <f t="shared" si="159"/>
        <v>0</v>
      </c>
      <c r="Q289" s="69">
        <f t="shared" si="161"/>
        <v>0</v>
      </c>
      <c r="R289" s="69">
        <f t="shared" si="162"/>
        <v>0</v>
      </c>
      <c r="S289" s="74"/>
      <c r="T289" s="74"/>
      <c r="U289" s="74"/>
      <c r="V289" s="74"/>
      <c r="W289" s="74"/>
      <c r="X289" s="74"/>
      <c r="Y289" s="69"/>
    </row>
    <row r="290" spans="1:25" ht="37.5" customHeight="1">
      <c r="A290" s="49">
        <v>2661</v>
      </c>
      <c r="B290" s="47" t="s">
        <v>217</v>
      </c>
      <c r="C290" s="47">
        <v>6</v>
      </c>
      <c r="D290" s="47">
        <v>1</v>
      </c>
      <c r="E290" s="71" t="s">
        <v>855</v>
      </c>
      <c r="F290" s="67"/>
      <c r="G290" s="74">
        <f>SUM(G291:G303)</f>
        <v>540152.2206</v>
      </c>
      <c r="H290" s="74">
        <f t="shared" ref="H290:O290" si="173">SUM(H291:H303)</f>
        <v>151488.25139999998</v>
      </c>
      <c r="I290" s="74">
        <f t="shared" si="173"/>
        <v>388663.96919999999</v>
      </c>
      <c r="J290" s="74">
        <f t="shared" si="173"/>
        <v>1854815.9399999997</v>
      </c>
      <c r="K290" s="74">
        <f t="shared" si="173"/>
        <v>183210.67</v>
      </c>
      <c r="L290" s="74">
        <f t="shared" si="173"/>
        <v>1671605.2699999998</v>
      </c>
      <c r="M290" s="74">
        <f>SUM(M291:M303)</f>
        <v>593062.37400000007</v>
      </c>
      <c r="N290" s="74">
        <f t="shared" si="173"/>
        <v>196210.67</v>
      </c>
      <c r="O290" s="74">
        <f t="shared" si="173"/>
        <v>396851.70399999997</v>
      </c>
      <c r="P290" s="69">
        <f t="shared" si="159"/>
        <v>-1261753.5659999996</v>
      </c>
      <c r="Q290" s="69">
        <f t="shared" si="161"/>
        <v>13000</v>
      </c>
      <c r="R290" s="69">
        <f t="shared" si="162"/>
        <v>-1274753.5659999999</v>
      </c>
      <c r="S290" s="74">
        <f t="shared" ref="S290:X290" si="174">SUM(S291:S303)</f>
        <v>447210.67000000004</v>
      </c>
      <c r="T290" s="74">
        <f t="shared" si="174"/>
        <v>203210.67</v>
      </c>
      <c r="U290" s="74">
        <f t="shared" si="174"/>
        <v>244000</v>
      </c>
      <c r="V290" s="74">
        <f t="shared" si="174"/>
        <v>475210.67000000004</v>
      </c>
      <c r="W290" s="74">
        <f t="shared" si="174"/>
        <v>203210.67</v>
      </c>
      <c r="X290" s="74">
        <f t="shared" si="174"/>
        <v>272000</v>
      </c>
      <c r="Y290" s="69"/>
    </row>
    <row r="291" spans="1:25" ht="36.75" customHeight="1">
      <c r="A291" s="49"/>
      <c r="B291" s="47"/>
      <c r="C291" s="47"/>
      <c r="D291" s="47"/>
      <c r="E291" s="186" t="s">
        <v>1122</v>
      </c>
      <c r="F291" s="187" t="s">
        <v>248</v>
      </c>
      <c r="G291" s="74">
        <f>SUM(H291:I291)</f>
        <v>79304.929999999993</v>
      </c>
      <c r="H291" s="74">
        <v>79304.929999999993</v>
      </c>
      <c r="I291" s="74"/>
      <c r="J291" s="74">
        <f>SUM(K291:L291)</f>
        <v>80354.27</v>
      </c>
      <c r="K291" s="74">
        <v>80354.27</v>
      </c>
      <c r="L291" s="74"/>
      <c r="M291" s="74">
        <f>SUM(N291:O291)</f>
        <v>88354.27</v>
      </c>
      <c r="N291" s="74">
        <f>8000+80354.27</f>
        <v>88354.27</v>
      </c>
      <c r="O291" s="74"/>
      <c r="P291" s="69">
        <f t="shared" si="159"/>
        <v>8000</v>
      </c>
      <c r="Q291" s="69">
        <f t="shared" si="161"/>
        <v>8000</v>
      </c>
      <c r="R291" s="69">
        <f t="shared" si="162"/>
        <v>0</v>
      </c>
      <c r="S291" s="74">
        <f>SUM(T291:U291)</f>
        <v>90354.27</v>
      </c>
      <c r="T291" s="74">
        <f>10000+80354.27</f>
        <v>90354.27</v>
      </c>
      <c r="U291" s="74"/>
      <c r="V291" s="74">
        <f>SUM(W291:X291)</f>
        <v>90354.27</v>
      </c>
      <c r="W291" s="74">
        <f>10000+80354.27</f>
        <v>90354.27</v>
      </c>
      <c r="X291" s="74"/>
      <c r="Y291" s="69"/>
    </row>
    <row r="292" spans="1:25" ht="36.75" customHeight="1">
      <c r="A292" s="49"/>
      <c r="B292" s="47"/>
      <c r="C292" s="47"/>
      <c r="D292" s="47"/>
      <c r="E292" s="186" t="s">
        <v>1130</v>
      </c>
      <c r="F292" s="187" t="s">
        <v>253</v>
      </c>
      <c r="G292" s="74">
        <f t="shared" ref="G292:G303" si="175">SUM(H292:I292)</f>
        <v>312</v>
      </c>
      <c r="H292" s="74">
        <v>312</v>
      </c>
      <c r="I292" s="74"/>
      <c r="J292" s="74">
        <f t="shared" ref="J292:J303" si="176">SUM(K292:L292)</f>
        <v>1500</v>
      </c>
      <c r="K292" s="74">
        <v>1500</v>
      </c>
      <c r="L292" s="74"/>
      <c r="M292" s="74">
        <f t="shared" ref="M292:M303" si="177">SUM(N292:O292)</f>
        <v>1500</v>
      </c>
      <c r="N292" s="74">
        <v>1500</v>
      </c>
      <c r="O292" s="74"/>
      <c r="P292" s="69">
        <f t="shared" si="159"/>
        <v>0</v>
      </c>
      <c r="Q292" s="69">
        <f t="shared" si="161"/>
        <v>0</v>
      </c>
      <c r="R292" s="69">
        <f t="shared" si="162"/>
        <v>0</v>
      </c>
      <c r="S292" s="74">
        <f t="shared" ref="S292:S303" si="178">SUM(T292:U292)</f>
        <v>1500</v>
      </c>
      <c r="T292" s="74">
        <v>1500</v>
      </c>
      <c r="U292" s="74"/>
      <c r="V292" s="74">
        <f t="shared" ref="V292:V303" si="179">SUM(W292:X292)</f>
        <v>1500</v>
      </c>
      <c r="W292" s="74">
        <v>1500</v>
      </c>
      <c r="X292" s="74"/>
      <c r="Y292" s="69"/>
    </row>
    <row r="293" spans="1:25" ht="36.75" customHeight="1">
      <c r="A293" s="49"/>
      <c r="B293" s="47"/>
      <c r="C293" s="47"/>
      <c r="D293" s="47"/>
      <c r="E293" s="64" t="s">
        <v>1131</v>
      </c>
      <c r="F293" s="64" t="s">
        <v>263</v>
      </c>
      <c r="G293" s="74">
        <f t="shared" si="175"/>
        <v>1456.7</v>
      </c>
      <c r="H293" s="74">
        <v>1456.7</v>
      </c>
      <c r="I293" s="74"/>
      <c r="J293" s="74">
        <f t="shared" si="176"/>
        <v>2165</v>
      </c>
      <c r="K293" s="74">
        <v>2165</v>
      </c>
      <c r="L293" s="74"/>
      <c r="M293" s="74">
        <f t="shared" si="177"/>
        <v>2165</v>
      </c>
      <c r="N293" s="74">
        <v>2165</v>
      </c>
      <c r="O293" s="74"/>
      <c r="P293" s="69">
        <f t="shared" si="159"/>
        <v>0</v>
      </c>
      <c r="Q293" s="69">
        <f t="shared" si="161"/>
        <v>0</v>
      </c>
      <c r="R293" s="69">
        <f t="shared" si="162"/>
        <v>0</v>
      </c>
      <c r="S293" s="74">
        <f t="shared" si="178"/>
        <v>2165</v>
      </c>
      <c r="T293" s="74">
        <v>2165</v>
      </c>
      <c r="U293" s="74"/>
      <c r="V293" s="74">
        <f t="shared" si="179"/>
        <v>2165</v>
      </c>
      <c r="W293" s="74">
        <v>2165</v>
      </c>
      <c r="X293" s="74"/>
      <c r="Y293" s="69"/>
    </row>
    <row r="294" spans="1:25" ht="36.75" customHeight="1">
      <c r="A294" s="49"/>
      <c r="B294" s="47"/>
      <c r="C294" s="47"/>
      <c r="D294" s="47"/>
      <c r="E294" s="186" t="s">
        <v>1132</v>
      </c>
      <c r="F294" s="187" t="s">
        <v>264</v>
      </c>
      <c r="G294" s="74">
        <f t="shared" si="175"/>
        <v>95</v>
      </c>
      <c r="H294" s="74">
        <v>95</v>
      </c>
      <c r="I294" s="74"/>
      <c r="J294" s="74">
        <f t="shared" si="176"/>
        <v>351.5</v>
      </c>
      <c r="K294" s="74">
        <v>351.5</v>
      </c>
      <c r="L294" s="74"/>
      <c r="M294" s="74">
        <f t="shared" si="177"/>
        <v>351.5</v>
      </c>
      <c r="N294" s="74">
        <v>351.5</v>
      </c>
      <c r="O294" s="74"/>
      <c r="P294" s="69">
        <f t="shared" si="159"/>
        <v>0</v>
      </c>
      <c r="Q294" s="69">
        <f t="shared" si="161"/>
        <v>0</v>
      </c>
      <c r="R294" s="69">
        <f t="shared" si="162"/>
        <v>0</v>
      </c>
      <c r="S294" s="74">
        <f t="shared" si="178"/>
        <v>351.5</v>
      </c>
      <c r="T294" s="74">
        <v>351.5</v>
      </c>
      <c r="U294" s="74"/>
      <c r="V294" s="74">
        <f t="shared" si="179"/>
        <v>351.5</v>
      </c>
      <c r="W294" s="74">
        <v>351.5</v>
      </c>
      <c r="X294" s="74"/>
      <c r="Y294" s="69"/>
    </row>
    <row r="295" spans="1:25" ht="36.75" customHeight="1">
      <c r="A295" s="49"/>
      <c r="B295" s="47"/>
      <c r="C295" s="47"/>
      <c r="D295" s="47"/>
      <c r="E295" s="186" t="s">
        <v>1133</v>
      </c>
      <c r="F295" s="187">
        <v>4251</v>
      </c>
      <c r="G295" s="74">
        <f t="shared" si="175"/>
        <v>0</v>
      </c>
      <c r="H295" s="74">
        <v>0</v>
      </c>
      <c r="I295" s="74"/>
      <c r="J295" s="74">
        <f t="shared" si="176"/>
        <v>2000</v>
      </c>
      <c r="K295" s="74">
        <v>2000</v>
      </c>
      <c r="L295" s="74"/>
      <c r="M295" s="74">
        <f t="shared" si="177"/>
        <v>2000</v>
      </c>
      <c r="N295" s="74">
        <v>2000</v>
      </c>
      <c r="O295" s="74"/>
      <c r="P295" s="69">
        <f t="shared" si="159"/>
        <v>0</v>
      </c>
      <c r="Q295" s="69">
        <f t="shared" si="161"/>
        <v>0</v>
      </c>
      <c r="R295" s="69">
        <f t="shared" si="162"/>
        <v>0</v>
      </c>
      <c r="S295" s="74">
        <f t="shared" si="178"/>
        <v>2000</v>
      </c>
      <c r="T295" s="74">
        <v>2000</v>
      </c>
      <c r="U295" s="74"/>
      <c r="V295" s="74">
        <f t="shared" si="179"/>
        <v>2000</v>
      </c>
      <c r="W295" s="74">
        <v>2000</v>
      </c>
      <c r="X295" s="74"/>
      <c r="Y295" s="69"/>
    </row>
    <row r="296" spans="1:25" ht="36.75" customHeight="1">
      <c r="A296" s="49"/>
      <c r="B296" s="47"/>
      <c r="C296" s="47"/>
      <c r="D296" s="47"/>
      <c r="E296" s="186" t="s">
        <v>1134</v>
      </c>
      <c r="F296" s="187" t="s">
        <v>266</v>
      </c>
      <c r="G296" s="74">
        <f t="shared" si="175"/>
        <v>617.26</v>
      </c>
      <c r="H296" s="74">
        <v>617.26</v>
      </c>
      <c r="I296" s="74"/>
      <c r="J296" s="74">
        <f t="shared" si="176"/>
        <v>3150</v>
      </c>
      <c r="K296" s="74">
        <v>3150</v>
      </c>
      <c r="L296" s="74"/>
      <c r="M296" s="74">
        <f t="shared" si="177"/>
        <v>3150</v>
      </c>
      <c r="N296" s="74">
        <v>3150</v>
      </c>
      <c r="O296" s="74"/>
      <c r="P296" s="69">
        <f t="shared" si="159"/>
        <v>0</v>
      </c>
      <c r="Q296" s="69">
        <f t="shared" si="161"/>
        <v>0</v>
      </c>
      <c r="R296" s="69">
        <f t="shared" si="162"/>
        <v>0</v>
      </c>
      <c r="S296" s="74">
        <f t="shared" si="178"/>
        <v>3150</v>
      </c>
      <c r="T296" s="74">
        <v>3150</v>
      </c>
      <c r="U296" s="74"/>
      <c r="V296" s="74">
        <f t="shared" si="179"/>
        <v>3150</v>
      </c>
      <c r="W296" s="74">
        <v>3150</v>
      </c>
      <c r="X296" s="74"/>
      <c r="Y296" s="69"/>
    </row>
    <row r="297" spans="1:25" ht="36.75" customHeight="1">
      <c r="A297" s="49"/>
      <c r="B297" s="47"/>
      <c r="C297" s="47"/>
      <c r="D297" s="47"/>
      <c r="E297" s="186" t="s">
        <v>1135</v>
      </c>
      <c r="F297" s="187">
        <v>4264</v>
      </c>
      <c r="G297" s="74">
        <f t="shared" si="175"/>
        <v>38189.425000000003</v>
      </c>
      <c r="H297" s="74">
        <v>38189.425000000003</v>
      </c>
      <c r="I297" s="74"/>
      <c r="J297" s="74">
        <f t="shared" si="176"/>
        <v>52820</v>
      </c>
      <c r="K297" s="74">
        <v>52820</v>
      </c>
      <c r="L297" s="74"/>
      <c r="M297" s="74">
        <f t="shared" si="177"/>
        <v>57820</v>
      </c>
      <c r="N297" s="74">
        <f>5000+52820</f>
        <v>57820</v>
      </c>
      <c r="O297" s="74"/>
      <c r="P297" s="69">
        <f t="shared" si="159"/>
        <v>5000</v>
      </c>
      <c r="Q297" s="69">
        <f t="shared" si="161"/>
        <v>5000</v>
      </c>
      <c r="R297" s="69">
        <f t="shared" si="162"/>
        <v>0</v>
      </c>
      <c r="S297" s="74">
        <f t="shared" si="178"/>
        <v>62820</v>
      </c>
      <c r="T297" s="74">
        <f>10000+52820</f>
        <v>62820</v>
      </c>
      <c r="U297" s="74"/>
      <c r="V297" s="74">
        <f t="shared" si="179"/>
        <v>62820</v>
      </c>
      <c r="W297" s="74">
        <f>10000+52820</f>
        <v>62820</v>
      </c>
      <c r="X297" s="74"/>
      <c r="Y297" s="69"/>
    </row>
    <row r="298" spans="1:25" ht="36.75" customHeight="1">
      <c r="A298" s="49"/>
      <c r="B298" s="47"/>
      <c r="C298" s="47"/>
      <c r="D298" s="47"/>
      <c r="E298" s="63" t="s">
        <v>1127</v>
      </c>
      <c r="F298" s="63">
        <v>4269</v>
      </c>
      <c r="G298" s="74">
        <f t="shared" si="175"/>
        <v>21252.936399999999</v>
      </c>
      <c r="H298" s="74">
        <v>21252.936399999999</v>
      </c>
      <c r="I298" s="74"/>
      <c r="J298" s="74">
        <f t="shared" si="176"/>
        <v>25869.9</v>
      </c>
      <c r="K298" s="74">
        <v>25869.9</v>
      </c>
      <c r="L298" s="74"/>
      <c r="M298" s="74">
        <f t="shared" si="177"/>
        <v>25869.9</v>
      </c>
      <c r="N298" s="74">
        <v>25869.9</v>
      </c>
      <c r="O298" s="74"/>
      <c r="P298" s="69">
        <f t="shared" si="159"/>
        <v>0</v>
      </c>
      <c r="Q298" s="69">
        <f t="shared" si="161"/>
        <v>0</v>
      </c>
      <c r="R298" s="69">
        <f t="shared" si="162"/>
        <v>0</v>
      </c>
      <c r="S298" s="74">
        <f t="shared" si="178"/>
        <v>25869.9</v>
      </c>
      <c r="T298" s="74">
        <v>25869.9</v>
      </c>
      <c r="U298" s="74"/>
      <c r="V298" s="74">
        <f t="shared" si="179"/>
        <v>25869.9</v>
      </c>
      <c r="W298" s="74">
        <v>25869.9</v>
      </c>
      <c r="X298" s="74"/>
      <c r="Y298" s="69"/>
    </row>
    <row r="299" spans="1:25" ht="36.75" customHeight="1">
      <c r="A299" s="49"/>
      <c r="B299" s="47"/>
      <c r="C299" s="47"/>
      <c r="D299" s="47"/>
      <c r="E299" s="186" t="s">
        <v>1136</v>
      </c>
      <c r="F299" s="187">
        <v>4521</v>
      </c>
      <c r="G299" s="74">
        <f t="shared" si="175"/>
        <v>10260</v>
      </c>
      <c r="H299" s="74">
        <v>10260</v>
      </c>
      <c r="I299" s="74"/>
      <c r="J299" s="74">
        <f t="shared" si="176"/>
        <v>15000</v>
      </c>
      <c r="K299" s="74">
        <v>15000</v>
      </c>
      <c r="L299" s="74"/>
      <c r="M299" s="74">
        <f t="shared" si="177"/>
        <v>15000</v>
      </c>
      <c r="N299" s="74">
        <v>15000</v>
      </c>
      <c r="O299" s="74"/>
      <c r="P299" s="69">
        <f t="shared" si="159"/>
        <v>0</v>
      </c>
      <c r="Q299" s="69">
        <f t="shared" si="161"/>
        <v>0</v>
      </c>
      <c r="R299" s="69">
        <f t="shared" si="162"/>
        <v>0</v>
      </c>
      <c r="S299" s="74">
        <f t="shared" si="178"/>
        <v>15000</v>
      </c>
      <c r="T299" s="74">
        <v>15000</v>
      </c>
      <c r="U299" s="74"/>
      <c r="V299" s="74">
        <f t="shared" si="179"/>
        <v>15000</v>
      </c>
      <c r="W299" s="74">
        <v>15000</v>
      </c>
      <c r="X299" s="74"/>
      <c r="Y299" s="69"/>
    </row>
    <row r="300" spans="1:25" ht="36.75" customHeight="1">
      <c r="A300" s="49"/>
      <c r="B300" s="47"/>
      <c r="C300" s="47"/>
      <c r="D300" s="47"/>
      <c r="E300" s="200" t="s">
        <v>908</v>
      </c>
      <c r="F300" s="64">
        <v>4637</v>
      </c>
      <c r="G300" s="74">
        <f t="shared" si="175"/>
        <v>0</v>
      </c>
      <c r="H300" s="74"/>
      <c r="I300" s="74"/>
      <c r="J300" s="74">
        <f t="shared" si="176"/>
        <v>0</v>
      </c>
      <c r="K300" s="74"/>
      <c r="L300" s="74"/>
      <c r="M300" s="74">
        <f t="shared" si="177"/>
        <v>0</v>
      </c>
      <c r="N300" s="74"/>
      <c r="O300" s="74"/>
      <c r="P300" s="69">
        <f t="shared" si="159"/>
        <v>0</v>
      </c>
      <c r="Q300" s="69">
        <f t="shared" si="161"/>
        <v>0</v>
      </c>
      <c r="R300" s="69">
        <f t="shared" si="162"/>
        <v>0</v>
      </c>
      <c r="S300" s="74">
        <f t="shared" si="178"/>
        <v>0</v>
      </c>
      <c r="T300" s="74"/>
      <c r="U300" s="74"/>
      <c r="V300" s="74">
        <f t="shared" si="179"/>
        <v>0</v>
      </c>
      <c r="W300" s="74"/>
      <c r="X300" s="74"/>
      <c r="Y300" s="69"/>
    </row>
    <row r="301" spans="1:25" ht="36.75" customHeight="1">
      <c r="A301" s="49"/>
      <c r="B301" s="47"/>
      <c r="C301" s="47"/>
      <c r="D301" s="47"/>
      <c r="E301" s="198" t="s">
        <v>915</v>
      </c>
      <c r="F301" s="63" t="s">
        <v>288</v>
      </c>
      <c r="G301" s="74">
        <f t="shared" si="175"/>
        <v>352445.43</v>
      </c>
      <c r="H301" s="74"/>
      <c r="I301" s="74">
        <v>352445.43</v>
      </c>
      <c r="J301" s="74">
        <f t="shared" si="176"/>
        <v>1516898.733</v>
      </c>
      <c r="K301" s="74"/>
      <c r="L301" s="74">
        <v>1516898.733</v>
      </c>
      <c r="M301" s="74">
        <f t="shared" si="177"/>
        <v>302667.15399999998</v>
      </c>
      <c r="N301" s="74"/>
      <c r="O301" s="74">
        <f>100000+95832.945+63888.63+42945.579</f>
        <v>302667.15399999998</v>
      </c>
      <c r="P301" s="69">
        <f t="shared" si="159"/>
        <v>-1214231.5789999999</v>
      </c>
      <c r="Q301" s="69">
        <f t="shared" si="161"/>
        <v>0</v>
      </c>
      <c r="R301" s="69">
        <f t="shared" si="162"/>
        <v>-1214231.5789999999</v>
      </c>
      <c r="S301" s="74">
        <f t="shared" si="178"/>
        <v>150000</v>
      </c>
      <c r="T301" s="74"/>
      <c r="U301" s="74">
        <v>150000</v>
      </c>
      <c r="V301" s="74">
        <f t="shared" si="179"/>
        <v>170000</v>
      </c>
      <c r="W301" s="74"/>
      <c r="X301" s="74">
        <v>170000</v>
      </c>
      <c r="Y301" s="69"/>
    </row>
    <row r="302" spans="1:25" ht="36.75" customHeight="1">
      <c r="A302" s="49"/>
      <c r="B302" s="47"/>
      <c r="C302" s="47"/>
      <c r="D302" s="47"/>
      <c r="E302" s="63" t="s">
        <v>1137</v>
      </c>
      <c r="F302" s="63">
        <v>5129</v>
      </c>
      <c r="G302" s="74">
        <f t="shared" si="175"/>
        <v>26607.539199999999</v>
      </c>
      <c r="H302" s="74"/>
      <c r="I302" s="74">
        <v>26607.539199999999</v>
      </c>
      <c r="J302" s="74">
        <f t="shared" si="176"/>
        <v>123259.18399999999</v>
      </c>
      <c r="K302" s="74"/>
      <c r="L302" s="74">
        <v>123259.18399999999</v>
      </c>
      <c r="M302" s="74">
        <f t="shared" si="177"/>
        <v>75484.55</v>
      </c>
      <c r="N302" s="74"/>
      <c r="O302" s="74">
        <f>20000+55484.55</f>
        <v>75484.55</v>
      </c>
      <c r="P302" s="69">
        <f t="shared" si="159"/>
        <v>-47774.633999999991</v>
      </c>
      <c r="Q302" s="69">
        <f t="shared" si="161"/>
        <v>0</v>
      </c>
      <c r="R302" s="69">
        <f t="shared" si="162"/>
        <v>-47774.633999999991</v>
      </c>
      <c r="S302" s="74">
        <f t="shared" si="178"/>
        <v>75000</v>
      </c>
      <c r="T302" s="74"/>
      <c r="U302" s="74">
        <v>75000</v>
      </c>
      <c r="V302" s="74">
        <f t="shared" si="179"/>
        <v>80000</v>
      </c>
      <c r="W302" s="74"/>
      <c r="X302" s="74">
        <v>80000</v>
      </c>
      <c r="Y302" s="69"/>
    </row>
    <row r="303" spans="1:25" ht="36.75" customHeight="1">
      <c r="A303" s="49"/>
      <c r="B303" s="47"/>
      <c r="C303" s="47"/>
      <c r="D303" s="47"/>
      <c r="E303" s="63" t="s">
        <v>1138</v>
      </c>
      <c r="F303" s="63" t="s">
        <v>293</v>
      </c>
      <c r="G303" s="74">
        <f t="shared" si="175"/>
        <v>9611</v>
      </c>
      <c r="H303" s="74"/>
      <c r="I303" s="74">
        <v>9611</v>
      </c>
      <c r="J303" s="74">
        <f t="shared" si="176"/>
        <v>31447.352999999999</v>
      </c>
      <c r="K303" s="74"/>
      <c r="L303" s="74">
        <v>31447.352999999999</v>
      </c>
      <c r="M303" s="74">
        <f t="shared" si="177"/>
        <v>18700</v>
      </c>
      <c r="N303" s="74"/>
      <c r="O303" s="74">
        <f>9000+1000+700+4000+8000+2000-6000</f>
        <v>18700</v>
      </c>
      <c r="P303" s="69">
        <f t="shared" si="159"/>
        <v>-12747.352999999999</v>
      </c>
      <c r="Q303" s="69">
        <f t="shared" si="161"/>
        <v>0</v>
      </c>
      <c r="R303" s="69">
        <f t="shared" si="162"/>
        <v>-12747.352999999999</v>
      </c>
      <c r="S303" s="74">
        <f t="shared" si="178"/>
        <v>19000</v>
      </c>
      <c r="T303" s="74"/>
      <c r="U303" s="74">
        <v>19000</v>
      </c>
      <c r="V303" s="74">
        <f t="shared" si="179"/>
        <v>22000</v>
      </c>
      <c r="W303" s="74"/>
      <c r="X303" s="74">
        <v>22000</v>
      </c>
      <c r="Y303" s="69"/>
    </row>
    <row r="304" spans="1:25" s="46" customFormat="1" ht="36" customHeight="1">
      <c r="A304" s="51">
        <v>2700</v>
      </c>
      <c r="B304" s="50" t="s">
        <v>220</v>
      </c>
      <c r="C304" s="50">
        <v>0</v>
      </c>
      <c r="D304" s="50">
        <v>0</v>
      </c>
      <c r="E304" s="67" t="s">
        <v>968</v>
      </c>
      <c r="F304" s="67"/>
      <c r="G304" s="158">
        <f>SUM(G306,G311,G317,G323,G326,G329)</f>
        <v>0</v>
      </c>
      <c r="H304" s="158">
        <f t="shared" ref="H304:O304" si="180">SUM(H306,H311,H317,H323,H326,H329)</f>
        <v>0</v>
      </c>
      <c r="I304" s="158">
        <f t="shared" si="180"/>
        <v>0</v>
      </c>
      <c r="J304" s="158">
        <f t="shared" si="180"/>
        <v>0</v>
      </c>
      <c r="K304" s="158">
        <f t="shared" si="180"/>
        <v>0</v>
      </c>
      <c r="L304" s="158">
        <f t="shared" si="180"/>
        <v>0</v>
      </c>
      <c r="M304" s="158">
        <f>SUM(M306,M311,M317,M323,M326,M329)</f>
        <v>0</v>
      </c>
      <c r="N304" s="158">
        <f t="shared" si="180"/>
        <v>0</v>
      </c>
      <c r="O304" s="158">
        <f t="shared" si="180"/>
        <v>0</v>
      </c>
      <c r="P304" s="195">
        <f t="shared" si="159"/>
        <v>0</v>
      </c>
      <c r="Q304" s="195">
        <f t="shared" si="161"/>
        <v>0</v>
      </c>
      <c r="R304" s="195">
        <f t="shared" si="162"/>
        <v>0</v>
      </c>
      <c r="S304" s="158">
        <f t="shared" ref="S304:X304" si="181">SUM(S306,S311,S317,S323,S326,S329)</f>
        <v>0</v>
      </c>
      <c r="T304" s="158">
        <f t="shared" si="181"/>
        <v>0</v>
      </c>
      <c r="U304" s="158">
        <f t="shared" si="181"/>
        <v>0</v>
      </c>
      <c r="V304" s="158">
        <f t="shared" si="181"/>
        <v>0</v>
      </c>
      <c r="W304" s="158">
        <f t="shared" si="181"/>
        <v>0</v>
      </c>
      <c r="X304" s="158">
        <f t="shared" si="181"/>
        <v>0</v>
      </c>
      <c r="Y304" s="69"/>
    </row>
    <row r="305" spans="1:25" ht="20.25" customHeight="1">
      <c r="A305" s="49"/>
      <c r="B305" s="47"/>
      <c r="C305" s="47"/>
      <c r="D305" s="47"/>
      <c r="E305" s="71" t="s">
        <v>5</v>
      </c>
      <c r="F305" s="71"/>
      <c r="G305" s="74"/>
      <c r="H305" s="74"/>
      <c r="I305" s="74"/>
      <c r="J305" s="74"/>
      <c r="K305" s="74"/>
      <c r="L305" s="74"/>
      <c r="M305" s="74"/>
      <c r="N305" s="74"/>
      <c r="O305" s="74"/>
      <c r="P305" s="69">
        <f t="shared" si="159"/>
        <v>0</v>
      </c>
      <c r="Q305" s="69">
        <f t="shared" si="161"/>
        <v>0</v>
      </c>
      <c r="R305" s="69">
        <f t="shared" si="162"/>
        <v>0</v>
      </c>
      <c r="S305" s="74"/>
      <c r="T305" s="74"/>
      <c r="U305" s="74"/>
      <c r="V305" s="74"/>
      <c r="W305" s="74"/>
      <c r="X305" s="74"/>
      <c r="Y305" s="69"/>
    </row>
    <row r="306" spans="1:25" s="196" customFormat="1" ht="30" customHeight="1">
      <c r="A306" s="51">
        <v>2710</v>
      </c>
      <c r="B306" s="50" t="s">
        <v>220</v>
      </c>
      <c r="C306" s="50">
        <v>1</v>
      </c>
      <c r="D306" s="50">
        <v>0</v>
      </c>
      <c r="E306" s="67" t="s">
        <v>221</v>
      </c>
      <c r="F306" s="67"/>
      <c r="G306" s="158">
        <f>SUM(G308:G310)</f>
        <v>0</v>
      </c>
      <c r="H306" s="158">
        <f t="shared" ref="H306:O306" si="182">SUM(H308:H310)</f>
        <v>0</v>
      </c>
      <c r="I306" s="158">
        <f t="shared" si="182"/>
        <v>0</v>
      </c>
      <c r="J306" s="158">
        <f t="shared" si="182"/>
        <v>0</v>
      </c>
      <c r="K306" s="158">
        <f t="shared" si="182"/>
        <v>0</v>
      </c>
      <c r="L306" s="158">
        <f t="shared" si="182"/>
        <v>0</v>
      </c>
      <c r="M306" s="158">
        <f>SUM(M308:M310)</f>
        <v>0</v>
      </c>
      <c r="N306" s="158">
        <f t="shared" si="182"/>
        <v>0</v>
      </c>
      <c r="O306" s="158">
        <f t="shared" si="182"/>
        <v>0</v>
      </c>
      <c r="P306" s="195">
        <f t="shared" si="159"/>
        <v>0</v>
      </c>
      <c r="Q306" s="195">
        <f t="shared" si="161"/>
        <v>0</v>
      </c>
      <c r="R306" s="195">
        <f t="shared" si="162"/>
        <v>0</v>
      </c>
      <c r="S306" s="158">
        <f t="shared" ref="S306:X306" si="183">SUM(S308:S310)</f>
        <v>0</v>
      </c>
      <c r="T306" s="158">
        <f t="shared" si="183"/>
        <v>0</v>
      </c>
      <c r="U306" s="158">
        <f t="shared" si="183"/>
        <v>0</v>
      </c>
      <c r="V306" s="158">
        <f t="shared" si="183"/>
        <v>0</v>
      </c>
      <c r="W306" s="158">
        <f t="shared" si="183"/>
        <v>0</v>
      </c>
      <c r="X306" s="158">
        <f t="shared" si="183"/>
        <v>0</v>
      </c>
      <c r="Y306" s="69"/>
    </row>
    <row r="307" spans="1:25" s="48" customFormat="1" ht="18.75" customHeight="1">
      <c r="A307" s="49"/>
      <c r="B307" s="47"/>
      <c r="C307" s="47"/>
      <c r="D307" s="47"/>
      <c r="E307" s="71" t="s">
        <v>192</v>
      </c>
      <c r="F307" s="71"/>
      <c r="G307" s="74"/>
      <c r="H307" s="74"/>
      <c r="I307" s="74"/>
      <c r="J307" s="74"/>
      <c r="K307" s="74"/>
      <c r="L307" s="74"/>
      <c r="M307" s="74"/>
      <c r="N307" s="74"/>
      <c r="O307" s="74"/>
      <c r="P307" s="69">
        <f t="shared" si="159"/>
        <v>0</v>
      </c>
      <c r="Q307" s="69">
        <f t="shared" si="161"/>
        <v>0</v>
      </c>
      <c r="R307" s="69">
        <f t="shared" si="162"/>
        <v>0</v>
      </c>
      <c r="S307" s="74"/>
      <c r="T307" s="74"/>
      <c r="U307" s="74"/>
      <c r="V307" s="74"/>
      <c r="W307" s="74"/>
      <c r="X307" s="74"/>
      <c r="Y307" s="69"/>
    </row>
    <row r="308" spans="1:25" ht="18" customHeight="1">
      <c r="A308" s="49">
        <v>2711</v>
      </c>
      <c r="B308" s="47" t="s">
        <v>220</v>
      </c>
      <c r="C308" s="47">
        <v>1</v>
      </c>
      <c r="D308" s="47">
        <v>1</v>
      </c>
      <c r="E308" s="71" t="s">
        <v>222</v>
      </c>
      <c r="F308" s="71"/>
      <c r="G308" s="74">
        <f>SUM(H308:I308)</f>
        <v>0</v>
      </c>
      <c r="H308" s="74"/>
      <c r="I308" s="74"/>
      <c r="J308" s="74">
        <f>SUM(K308:L308)</f>
        <v>0</v>
      </c>
      <c r="K308" s="74"/>
      <c r="L308" s="74"/>
      <c r="M308" s="74">
        <f>SUM(N308:O308)</f>
        <v>0</v>
      </c>
      <c r="N308" s="74"/>
      <c r="O308" s="74"/>
      <c r="P308" s="69">
        <f t="shared" si="159"/>
        <v>0</v>
      </c>
      <c r="Q308" s="69">
        <f t="shared" si="161"/>
        <v>0</v>
      </c>
      <c r="R308" s="69">
        <f t="shared" si="162"/>
        <v>0</v>
      </c>
      <c r="S308" s="74">
        <f>SUM(T308:U308)</f>
        <v>0</v>
      </c>
      <c r="T308" s="74"/>
      <c r="U308" s="74"/>
      <c r="V308" s="74">
        <f>SUM(W308:X308)</f>
        <v>0</v>
      </c>
      <c r="W308" s="74"/>
      <c r="X308" s="74"/>
      <c r="Y308" s="69"/>
    </row>
    <row r="309" spans="1:25" ht="21.75" customHeight="1">
      <c r="A309" s="49">
        <v>2712</v>
      </c>
      <c r="B309" s="47" t="s">
        <v>220</v>
      </c>
      <c r="C309" s="47">
        <v>1</v>
      </c>
      <c r="D309" s="47">
        <v>2</v>
      </c>
      <c r="E309" s="71" t="s">
        <v>856</v>
      </c>
      <c r="F309" s="71"/>
      <c r="G309" s="74">
        <f>SUM(H309:I309)</f>
        <v>0</v>
      </c>
      <c r="H309" s="74"/>
      <c r="I309" s="74"/>
      <c r="J309" s="74">
        <f>SUM(K309:L309)</f>
        <v>0</v>
      </c>
      <c r="K309" s="74"/>
      <c r="L309" s="74"/>
      <c r="M309" s="74">
        <f>SUM(N309:O309)</f>
        <v>0</v>
      </c>
      <c r="N309" s="74"/>
      <c r="O309" s="74"/>
      <c r="P309" s="69">
        <f t="shared" si="159"/>
        <v>0</v>
      </c>
      <c r="Q309" s="69">
        <f t="shared" si="161"/>
        <v>0</v>
      </c>
      <c r="R309" s="69">
        <f t="shared" si="162"/>
        <v>0</v>
      </c>
      <c r="S309" s="74">
        <f>SUM(T309:U309)</f>
        <v>0</v>
      </c>
      <c r="T309" s="74"/>
      <c r="U309" s="74"/>
      <c r="V309" s="74">
        <f>SUM(W309:X309)</f>
        <v>0</v>
      </c>
      <c r="W309" s="74"/>
      <c r="X309" s="74"/>
      <c r="Y309" s="69"/>
    </row>
    <row r="310" spans="1:25" ht="23.25" customHeight="1">
      <c r="A310" s="49">
        <v>2713</v>
      </c>
      <c r="B310" s="47" t="s">
        <v>220</v>
      </c>
      <c r="C310" s="47">
        <v>1</v>
      </c>
      <c r="D310" s="47">
        <v>3</v>
      </c>
      <c r="E310" s="71" t="s">
        <v>857</v>
      </c>
      <c r="F310" s="71"/>
      <c r="G310" s="74">
        <f>SUM(H310:I310)</f>
        <v>0</v>
      </c>
      <c r="H310" s="74"/>
      <c r="I310" s="74"/>
      <c r="J310" s="74">
        <f>SUM(K310:L310)</f>
        <v>0</v>
      </c>
      <c r="K310" s="74"/>
      <c r="L310" s="74"/>
      <c r="M310" s="74">
        <f>SUM(N310:O310)</f>
        <v>0</v>
      </c>
      <c r="N310" s="74"/>
      <c r="O310" s="74"/>
      <c r="P310" s="69">
        <f t="shared" si="159"/>
        <v>0</v>
      </c>
      <c r="Q310" s="69">
        <f t="shared" si="161"/>
        <v>0</v>
      </c>
      <c r="R310" s="69">
        <f t="shared" si="162"/>
        <v>0</v>
      </c>
      <c r="S310" s="74">
        <f>SUM(T310:U310)</f>
        <v>0</v>
      </c>
      <c r="T310" s="74"/>
      <c r="U310" s="74"/>
      <c r="V310" s="74">
        <f>SUM(W310:X310)</f>
        <v>0</v>
      </c>
      <c r="W310" s="74"/>
      <c r="X310" s="74"/>
      <c r="Y310" s="69"/>
    </row>
    <row r="311" spans="1:25" ht="24" customHeight="1">
      <c r="A311" s="51">
        <v>2720</v>
      </c>
      <c r="B311" s="50" t="s">
        <v>220</v>
      </c>
      <c r="C311" s="50">
        <v>2</v>
      </c>
      <c r="D311" s="50">
        <v>0</v>
      </c>
      <c r="E311" s="67" t="s">
        <v>858</v>
      </c>
      <c r="F311" s="67"/>
      <c r="G311" s="158">
        <f>SUM(G313:G316)</f>
        <v>0</v>
      </c>
      <c r="H311" s="158">
        <f t="shared" ref="H311:O311" si="184">SUM(H313:H316)</f>
        <v>0</v>
      </c>
      <c r="I311" s="158">
        <f t="shared" si="184"/>
        <v>0</v>
      </c>
      <c r="J311" s="158">
        <f t="shared" si="184"/>
        <v>0</v>
      </c>
      <c r="K311" s="158">
        <f t="shared" si="184"/>
        <v>0</v>
      </c>
      <c r="L311" s="158">
        <f t="shared" si="184"/>
        <v>0</v>
      </c>
      <c r="M311" s="158">
        <f>SUM(M313:M316)</f>
        <v>0</v>
      </c>
      <c r="N311" s="158">
        <f t="shared" si="184"/>
        <v>0</v>
      </c>
      <c r="O311" s="158">
        <f t="shared" si="184"/>
        <v>0</v>
      </c>
      <c r="P311" s="195">
        <f t="shared" si="159"/>
        <v>0</v>
      </c>
      <c r="Q311" s="195">
        <f t="shared" si="161"/>
        <v>0</v>
      </c>
      <c r="R311" s="195">
        <f t="shared" si="162"/>
        <v>0</v>
      </c>
      <c r="S311" s="158">
        <f t="shared" ref="S311:X311" si="185">SUM(S313:S316)</f>
        <v>0</v>
      </c>
      <c r="T311" s="158">
        <f t="shared" si="185"/>
        <v>0</v>
      </c>
      <c r="U311" s="158">
        <f t="shared" si="185"/>
        <v>0</v>
      </c>
      <c r="V311" s="158">
        <f t="shared" si="185"/>
        <v>0</v>
      </c>
      <c r="W311" s="158">
        <f t="shared" si="185"/>
        <v>0</v>
      </c>
      <c r="X311" s="158">
        <f t="shared" si="185"/>
        <v>0</v>
      </c>
      <c r="Y311" s="69"/>
    </row>
    <row r="312" spans="1:25" s="48" customFormat="1" ht="21" customHeight="1">
      <c r="A312" s="49"/>
      <c r="B312" s="47"/>
      <c r="C312" s="47"/>
      <c r="D312" s="47"/>
      <c r="E312" s="71" t="s">
        <v>192</v>
      </c>
      <c r="F312" s="71"/>
      <c r="G312" s="74"/>
      <c r="H312" s="74"/>
      <c r="I312" s="74"/>
      <c r="J312" s="74"/>
      <c r="K312" s="74"/>
      <c r="L312" s="74"/>
      <c r="M312" s="74"/>
      <c r="N312" s="74"/>
      <c r="O312" s="74"/>
      <c r="P312" s="69">
        <f t="shared" si="159"/>
        <v>0</v>
      </c>
      <c r="Q312" s="69">
        <f t="shared" si="161"/>
        <v>0</v>
      </c>
      <c r="R312" s="69">
        <f t="shared" si="162"/>
        <v>0</v>
      </c>
      <c r="S312" s="74"/>
      <c r="T312" s="74"/>
      <c r="U312" s="74"/>
      <c r="V312" s="74"/>
      <c r="W312" s="74"/>
      <c r="X312" s="74"/>
      <c r="Y312" s="69"/>
    </row>
    <row r="313" spans="1:25" ht="24.75" customHeight="1">
      <c r="A313" s="49">
        <v>2721</v>
      </c>
      <c r="B313" s="47" t="s">
        <v>220</v>
      </c>
      <c r="C313" s="47">
        <v>2</v>
      </c>
      <c r="D313" s="47">
        <v>1</v>
      </c>
      <c r="E313" s="71" t="s">
        <v>859</v>
      </c>
      <c r="F313" s="71"/>
      <c r="G313" s="74">
        <f>SUM(H313:I313)</f>
        <v>0</v>
      </c>
      <c r="H313" s="74"/>
      <c r="I313" s="74"/>
      <c r="J313" s="74">
        <f>SUM(K313:L313)</f>
        <v>0</v>
      </c>
      <c r="K313" s="74"/>
      <c r="L313" s="74"/>
      <c r="M313" s="74">
        <f>SUM(N313:O313)</f>
        <v>0</v>
      </c>
      <c r="N313" s="74"/>
      <c r="O313" s="74"/>
      <c r="P313" s="69">
        <f t="shared" si="159"/>
        <v>0</v>
      </c>
      <c r="Q313" s="69">
        <f t="shared" si="161"/>
        <v>0</v>
      </c>
      <c r="R313" s="69">
        <f t="shared" si="162"/>
        <v>0</v>
      </c>
      <c r="S313" s="74">
        <f>SUM(T313:U313)</f>
        <v>0</v>
      </c>
      <c r="T313" s="74"/>
      <c r="U313" s="74"/>
      <c r="V313" s="74">
        <f>SUM(W313:X313)</f>
        <v>0</v>
      </c>
      <c r="W313" s="74"/>
      <c r="X313" s="74"/>
      <c r="Y313" s="69"/>
    </row>
    <row r="314" spans="1:25" ht="24.75" customHeight="1">
      <c r="A314" s="49">
        <v>2722</v>
      </c>
      <c r="B314" s="47" t="s">
        <v>220</v>
      </c>
      <c r="C314" s="47">
        <v>2</v>
      </c>
      <c r="D314" s="47">
        <v>2</v>
      </c>
      <c r="E314" s="71" t="s">
        <v>860</v>
      </c>
      <c r="F314" s="71"/>
      <c r="G314" s="74">
        <f>SUM(H314:I314)</f>
        <v>0</v>
      </c>
      <c r="H314" s="74"/>
      <c r="I314" s="74"/>
      <c r="J314" s="74">
        <f>SUM(K314:L314)</f>
        <v>0</v>
      </c>
      <c r="K314" s="74"/>
      <c r="L314" s="74"/>
      <c r="M314" s="74">
        <f>SUM(N314:O314)</f>
        <v>0</v>
      </c>
      <c r="N314" s="74"/>
      <c r="O314" s="74"/>
      <c r="P314" s="69">
        <f t="shared" si="159"/>
        <v>0</v>
      </c>
      <c r="Q314" s="69">
        <f t="shared" si="161"/>
        <v>0</v>
      </c>
      <c r="R314" s="69">
        <f t="shared" si="162"/>
        <v>0</v>
      </c>
      <c r="S314" s="74">
        <f>SUM(T314:U314)</f>
        <v>0</v>
      </c>
      <c r="T314" s="74"/>
      <c r="U314" s="74"/>
      <c r="V314" s="74">
        <f>SUM(W314:X314)</f>
        <v>0</v>
      </c>
      <c r="W314" s="74"/>
      <c r="X314" s="74"/>
      <c r="Y314" s="69"/>
    </row>
    <row r="315" spans="1:25" ht="19.5" customHeight="1">
      <c r="A315" s="49">
        <v>2723</v>
      </c>
      <c r="B315" s="47" t="s">
        <v>220</v>
      </c>
      <c r="C315" s="47">
        <v>2</v>
      </c>
      <c r="D315" s="47">
        <v>3</v>
      </c>
      <c r="E315" s="71" t="s">
        <v>861</v>
      </c>
      <c r="F315" s="71"/>
      <c r="G315" s="74">
        <f>SUM(H315:I315)</f>
        <v>0</v>
      </c>
      <c r="H315" s="74"/>
      <c r="I315" s="74"/>
      <c r="J315" s="74">
        <f>SUM(K315:L315)</f>
        <v>0</v>
      </c>
      <c r="K315" s="74"/>
      <c r="L315" s="74"/>
      <c r="M315" s="74">
        <f>SUM(N315:O315)</f>
        <v>0</v>
      </c>
      <c r="N315" s="74"/>
      <c r="O315" s="74"/>
      <c r="P315" s="69">
        <f t="shared" si="159"/>
        <v>0</v>
      </c>
      <c r="Q315" s="69">
        <f t="shared" si="161"/>
        <v>0</v>
      </c>
      <c r="R315" s="69">
        <f t="shared" si="162"/>
        <v>0</v>
      </c>
      <c r="S315" s="74">
        <f>SUM(T315:U315)</f>
        <v>0</v>
      </c>
      <c r="T315" s="74"/>
      <c r="U315" s="74"/>
      <c r="V315" s="74">
        <f>SUM(W315:X315)</f>
        <v>0</v>
      </c>
      <c r="W315" s="74"/>
      <c r="X315" s="74"/>
      <c r="Y315" s="69"/>
    </row>
    <row r="316" spans="1:25" ht="15.75" customHeight="1">
      <c r="A316" s="49">
        <v>2724</v>
      </c>
      <c r="B316" s="47" t="s">
        <v>220</v>
      </c>
      <c r="C316" s="47">
        <v>2</v>
      </c>
      <c r="D316" s="47">
        <v>4</v>
      </c>
      <c r="E316" s="71" t="s">
        <v>862</v>
      </c>
      <c r="F316" s="71"/>
      <c r="G316" s="74">
        <f>SUM(H316:I316)</f>
        <v>0</v>
      </c>
      <c r="H316" s="74"/>
      <c r="I316" s="74"/>
      <c r="J316" s="74">
        <f>SUM(K316:L316)</f>
        <v>0</v>
      </c>
      <c r="K316" s="74"/>
      <c r="L316" s="74"/>
      <c r="M316" s="74">
        <f>SUM(N316:O316)</f>
        <v>0</v>
      </c>
      <c r="N316" s="74"/>
      <c r="O316" s="74"/>
      <c r="P316" s="69">
        <f t="shared" si="159"/>
        <v>0</v>
      </c>
      <c r="Q316" s="69">
        <f t="shared" si="161"/>
        <v>0</v>
      </c>
      <c r="R316" s="69">
        <f t="shared" si="162"/>
        <v>0</v>
      </c>
      <c r="S316" s="74">
        <f>SUM(T316:U316)</f>
        <v>0</v>
      </c>
      <c r="T316" s="74"/>
      <c r="U316" s="74"/>
      <c r="V316" s="74">
        <f>SUM(W316:X316)</f>
        <v>0</v>
      </c>
      <c r="W316" s="74"/>
      <c r="X316" s="74"/>
      <c r="Y316" s="69"/>
    </row>
    <row r="317" spans="1:25" ht="19.5" customHeight="1">
      <c r="A317" s="51">
        <v>2730</v>
      </c>
      <c r="B317" s="50" t="s">
        <v>220</v>
      </c>
      <c r="C317" s="50">
        <v>3</v>
      </c>
      <c r="D317" s="50">
        <v>0</v>
      </c>
      <c r="E317" s="67" t="s">
        <v>863</v>
      </c>
      <c r="F317" s="67"/>
      <c r="G317" s="158">
        <f>SUM(G319:G322)</f>
        <v>0</v>
      </c>
      <c r="H317" s="158">
        <f t="shared" ref="H317:O317" si="186">SUM(H319:H322)</f>
        <v>0</v>
      </c>
      <c r="I317" s="158">
        <f t="shared" si="186"/>
        <v>0</v>
      </c>
      <c r="J317" s="158">
        <f t="shared" si="186"/>
        <v>0</v>
      </c>
      <c r="K317" s="158">
        <f t="shared" si="186"/>
        <v>0</v>
      </c>
      <c r="L317" s="158">
        <f t="shared" si="186"/>
        <v>0</v>
      </c>
      <c r="M317" s="158">
        <f>SUM(M319:M322)</f>
        <v>0</v>
      </c>
      <c r="N317" s="158">
        <f t="shared" si="186"/>
        <v>0</v>
      </c>
      <c r="O317" s="158">
        <f t="shared" si="186"/>
        <v>0</v>
      </c>
      <c r="P317" s="195">
        <f t="shared" si="159"/>
        <v>0</v>
      </c>
      <c r="Q317" s="195">
        <f t="shared" si="161"/>
        <v>0</v>
      </c>
      <c r="R317" s="195">
        <f t="shared" si="162"/>
        <v>0</v>
      </c>
      <c r="S317" s="158">
        <f t="shared" ref="S317:X317" si="187">SUM(S319:S322)</f>
        <v>0</v>
      </c>
      <c r="T317" s="158">
        <f t="shared" si="187"/>
        <v>0</v>
      </c>
      <c r="U317" s="158">
        <f t="shared" si="187"/>
        <v>0</v>
      </c>
      <c r="V317" s="158">
        <f t="shared" si="187"/>
        <v>0</v>
      </c>
      <c r="W317" s="158">
        <f t="shared" si="187"/>
        <v>0</v>
      </c>
      <c r="X317" s="158">
        <f t="shared" si="187"/>
        <v>0</v>
      </c>
      <c r="Y317" s="69"/>
    </row>
    <row r="318" spans="1:25" s="48" customFormat="1" ht="23.25" customHeight="1">
      <c r="A318" s="49"/>
      <c r="B318" s="47"/>
      <c r="C318" s="47"/>
      <c r="D318" s="47"/>
      <c r="E318" s="71" t="s">
        <v>192</v>
      </c>
      <c r="F318" s="71"/>
      <c r="G318" s="74"/>
      <c r="H318" s="74"/>
      <c r="I318" s="74"/>
      <c r="J318" s="74"/>
      <c r="K318" s="74"/>
      <c r="L318" s="74"/>
      <c r="M318" s="74"/>
      <c r="N318" s="74"/>
      <c r="O318" s="74"/>
      <c r="P318" s="69">
        <f t="shared" si="159"/>
        <v>0</v>
      </c>
      <c r="Q318" s="69">
        <f t="shared" si="161"/>
        <v>0</v>
      </c>
      <c r="R318" s="69">
        <f t="shared" si="162"/>
        <v>0</v>
      </c>
      <c r="S318" s="74"/>
      <c r="T318" s="74"/>
      <c r="U318" s="74"/>
      <c r="V318" s="74"/>
      <c r="W318" s="74"/>
      <c r="X318" s="74"/>
      <c r="Y318" s="69"/>
    </row>
    <row r="319" spans="1:25" ht="24.75" customHeight="1">
      <c r="A319" s="49">
        <v>2731</v>
      </c>
      <c r="B319" s="47" t="s">
        <v>220</v>
      </c>
      <c r="C319" s="47">
        <v>3</v>
      </c>
      <c r="D319" s="47">
        <v>1</v>
      </c>
      <c r="E319" s="71" t="s">
        <v>864</v>
      </c>
      <c r="F319" s="71"/>
      <c r="G319" s="74">
        <f>SUM(H319:I319)</f>
        <v>0</v>
      </c>
      <c r="H319" s="74"/>
      <c r="I319" s="74"/>
      <c r="J319" s="74">
        <f>SUM(K319:L319)</f>
        <v>0</v>
      </c>
      <c r="K319" s="74"/>
      <c r="L319" s="74"/>
      <c r="M319" s="74">
        <f>SUM(N319:O319)</f>
        <v>0</v>
      </c>
      <c r="N319" s="74"/>
      <c r="O319" s="74"/>
      <c r="P319" s="69">
        <f t="shared" si="159"/>
        <v>0</v>
      </c>
      <c r="Q319" s="69">
        <f t="shared" si="161"/>
        <v>0</v>
      </c>
      <c r="R319" s="69">
        <f t="shared" si="162"/>
        <v>0</v>
      </c>
      <c r="S319" s="74">
        <f>SUM(T319:U319)</f>
        <v>0</v>
      </c>
      <c r="T319" s="74"/>
      <c r="U319" s="74"/>
      <c r="V319" s="74">
        <f>SUM(W319:X319)</f>
        <v>0</v>
      </c>
      <c r="W319" s="74"/>
      <c r="X319" s="74"/>
      <c r="Y319" s="69"/>
    </row>
    <row r="320" spans="1:25" ht="23.25" customHeight="1">
      <c r="A320" s="49">
        <v>2732</v>
      </c>
      <c r="B320" s="47" t="s">
        <v>220</v>
      </c>
      <c r="C320" s="47">
        <v>3</v>
      </c>
      <c r="D320" s="47">
        <v>2</v>
      </c>
      <c r="E320" s="71" t="s">
        <v>865</v>
      </c>
      <c r="F320" s="71"/>
      <c r="G320" s="74">
        <f>SUM(H320:I320)</f>
        <v>0</v>
      </c>
      <c r="H320" s="74"/>
      <c r="I320" s="74"/>
      <c r="J320" s="74">
        <f>SUM(K320:L320)</f>
        <v>0</v>
      </c>
      <c r="K320" s="74"/>
      <c r="L320" s="74"/>
      <c r="M320" s="74">
        <f>SUM(N320:O320)</f>
        <v>0</v>
      </c>
      <c r="N320" s="74"/>
      <c r="O320" s="74"/>
      <c r="P320" s="69">
        <f t="shared" si="159"/>
        <v>0</v>
      </c>
      <c r="Q320" s="69">
        <f t="shared" si="161"/>
        <v>0</v>
      </c>
      <c r="R320" s="69">
        <f t="shared" si="162"/>
        <v>0</v>
      </c>
      <c r="S320" s="74">
        <f>SUM(T320:U320)</f>
        <v>0</v>
      </c>
      <c r="T320" s="74"/>
      <c r="U320" s="74"/>
      <c r="V320" s="74">
        <f>SUM(W320:X320)</f>
        <v>0</v>
      </c>
      <c r="W320" s="74"/>
      <c r="X320" s="74"/>
      <c r="Y320" s="69"/>
    </row>
    <row r="321" spans="1:26" ht="26.25" customHeight="1">
      <c r="A321" s="49">
        <v>2733</v>
      </c>
      <c r="B321" s="47" t="s">
        <v>220</v>
      </c>
      <c r="C321" s="47">
        <v>3</v>
      </c>
      <c r="D321" s="47">
        <v>3</v>
      </c>
      <c r="E321" s="71" t="s">
        <v>866</v>
      </c>
      <c r="F321" s="71"/>
      <c r="G321" s="74">
        <f>SUM(H321:I321)</f>
        <v>0</v>
      </c>
      <c r="H321" s="74"/>
      <c r="I321" s="74"/>
      <c r="J321" s="74">
        <f>SUM(K321:L321)</f>
        <v>0</v>
      </c>
      <c r="K321" s="74"/>
      <c r="L321" s="74"/>
      <c r="M321" s="74">
        <f>SUM(N321:O321)</f>
        <v>0</v>
      </c>
      <c r="N321" s="74"/>
      <c r="O321" s="74"/>
      <c r="P321" s="69">
        <f t="shared" si="159"/>
        <v>0</v>
      </c>
      <c r="Q321" s="69">
        <f t="shared" si="161"/>
        <v>0</v>
      </c>
      <c r="R321" s="69">
        <f t="shared" si="162"/>
        <v>0</v>
      </c>
      <c r="S321" s="74">
        <f>SUM(T321:U321)</f>
        <v>0</v>
      </c>
      <c r="T321" s="74"/>
      <c r="U321" s="74"/>
      <c r="V321" s="74">
        <f>SUM(W321:X321)</f>
        <v>0</v>
      </c>
      <c r="W321" s="74"/>
      <c r="X321" s="74"/>
      <c r="Y321" s="69"/>
    </row>
    <row r="322" spans="1:26" ht="39" customHeight="1">
      <c r="A322" s="49">
        <v>2734</v>
      </c>
      <c r="B322" s="47" t="s">
        <v>220</v>
      </c>
      <c r="C322" s="47">
        <v>3</v>
      </c>
      <c r="D322" s="47">
        <v>4</v>
      </c>
      <c r="E322" s="71" t="s">
        <v>867</v>
      </c>
      <c r="F322" s="71"/>
      <c r="G322" s="74">
        <f>SUM(H322:I322)</f>
        <v>0</v>
      </c>
      <c r="H322" s="74"/>
      <c r="I322" s="74"/>
      <c r="J322" s="74">
        <f>SUM(K322:L322)</f>
        <v>0</v>
      </c>
      <c r="K322" s="74"/>
      <c r="L322" s="74"/>
      <c r="M322" s="74">
        <f>SUM(N322:O322)</f>
        <v>0</v>
      </c>
      <c r="N322" s="74"/>
      <c r="O322" s="74"/>
      <c r="P322" s="69">
        <f t="shared" si="159"/>
        <v>0</v>
      </c>
      <c r="Q322" s="69">
        <f t="shared" si="161"/>
        <v>0</v>
      </c>
      <c r="R322" s="69">
        <f t="shared" si="162"/>
        <v>0</v>
      </c>
      <c r="S322" s="74">
        <f>SUM(T322:U322)</f>
        <v>0</v>
      </c>
      <c r="T322" s="74"/>
      <c r="U322" s="74"/>
      <c r="V322" s="74">
        <f>SUM(W322:X322)</f>
        <v>0</v>
      </c>
      <c r="W322" s="74"/>
      <c r="X322" s="74"/>
      <c r="Y322" s="69"/>
    </row>
    <row r="323" spans="1:26" ht="26.25" customHeight="1">
      <c r="A323" s="51">
        <v>2740</v>
      </c>
      <c r="B323" s="50" t="s">
        <v>220</v>
      </c>
      <c r="C323" s="50">
        <v>4</v>
      </c>
      <c r="D323" s="50">
        <v>0</v>
      </c>
      <c r="E323" s="67" t="s">
        <v>868</v>
      </c>
      <c r="F323" s="67"/>
      <c r="G323" s="158">
        <f>SUM(G325)</f>
        <v>0</v>
      </c>
      <c r="H323" s="158">
        <f t="shared" ref="H323:O323" si="188">SUM(H325)</f>
        <v>0</v>
      </c>
      <c r="I323" s="158">
        <f t="shared" si="188"/>
        <v>0</v>
      </c>
      <c r="J323" s="158">
        <f t="shared" si="188"/>
        <v>0</v>
      </c>
      <c r="K323" s="158">
        <f t="shared" si="188"/>
        <v>0</v>
      </c>
      <c r="L323" s="158">
        <f t="shared" si="188"/>
        <v>0</v>
      </c>
      <c r="M323" s="158">
        <f>SUM(M325)</f>
        <v>0</v>
      </c>
      <c r="N323" s="158">
        <f t="shared" si="188"/>
        <v>0</v>
      </c>
      <c r="O323" s="158">
        <f t="shared" si="188"/>
        <v>0</v>
      </c>
      <c r="P323" s="195">
        <f t="shared" si="159"/>
        <v>0</v>
      </c>
      <c r="Q323" s="195">
        <f t="shared" si="161"/>
        <v>0</v>
      </c>
      <c r="R323" s="195">
        <f t="shared" si="162"/>
        <v>0</v>
      </c>
      <c r="S323" s="158">
        <f t="shared" ref="S323:X323" si="189">SUM(S325)</f>
        <v>0</v>
      </c>
      <c r="T323" s="158">
        <f t="shared" si="189"/>
        <v>0</v>
      </c>
      <c r="U323" s="158">
        <f t="shared" si="189"/>
        <v>0</v>
      </c>
      <c r="V323" s="158">
        <f t="shared" si="189"/>
        <v>0</v>
      </c>
      <c r="W323" s="158">
        <f t="shared" si="189"/>
        <v>0</v>
      </c>
      <c r="X323" s="158">
        <f t="shared" si="189"/>
        <v>0</v>
      </c>
      <c r="Y323" s="69"/>
    </row>
    <row r="324" spans="1:26" s="48" customFormat="1" ht="19.5" customHeight="1">
      <c r="A324" s="49"/>
      <c r="B324" s="47"/>
      <c r="C324" s="47"/>
      <c r="D324" s="47"/>
      <c r="E324" s="71" t="s">
        <v>192</v>
      </c>
      <c r="F324" s="71"/>
      <c r="G324" s="74"/>
      <c r="H324" s="74"/>
      <c r="I324" s="74"/>
      <c r="J324" s="74"/>
      <c r="K324" s="74"/>
      <c r="L324" s="74"/>
      <c r="M324" s="74"/>
      <c r="N324" s="74"/>
      <c r="O324" s="74"/>
      <c r="P324" s="69">
        <f t="shared" si="159"/>
        <v>0</v>
      </c>
      <c r="Q324" s="69">
        <f t="shared" si="161"/>
        <v>0</v>
      </c>
      <c r="R324" s="69">
        <f t="shared" si="162"/>
        <v>0</v>
      </c>
      <c r="S324" s="74"/>
      <c r="T324" s="74"/>
      <c r="U324" s="74"/>
      <c r="V324" s="74"/>
      <c r="W324" s="74"/>
      <c r="X324" s="74"/>
      <c r="Y324" s="69"/>
    </row>
    <row r="325" spans="1:26" ht="27.75" customHeight="1">
      <c r="A325" s="49">
        <v>2741</v>
      </c>
      <c r="B325" s="47" t="s">
        <v>220</v>
      </c>
      <c r="C325" s="47">
        <v>4</v>
      </c>
      <c r="D325" s="47">
        <v>1</v>
      </c>
      <c r="E325" s="71" t="s">
        <v>868</v>
      </c>
      <c r="F325" s="71"/>
      <c r="G325" s="74">
        <f>SUM(H325:I325)</f>
        <v>0</v>
      </c>
      <c r="H325" s="74"/>
      <c r="I325" s="74"/>
      <c r="J325" s="74">
        <f>SUM(K325:L325)</f>
        <v>0</v>
      </c>
      <c r="K325" s="74"/>
      <c r="L325" s="74"/>
      <c r="M325" s="74">
        <f>SUM(N325:O325)</f>
        <v>0</v>
      </c>
      <c r="N325" s="74"/>
      <c r="O325" s="74"/>
      <c r="P325" s="69">
        <f t="shared" si="159"/>
        <v>0</v>
      </c>
      <c r="Q325" s="69">
        <f t="shared" si="161"/>
        <v>0</v>
      </c>
      <c r="R325" s="69">
        <f t="shared" si="162"/>
        <v>0</v>
      </c>
      <c r="S325" s="74">
        <f>SUM(T325:U325)</f>
        <v>0</v>
      </c>
      <c r="T325" s="74"/>
      <c r="U325" s="74"/>
      <c r="V325" s="74">
        <f>SUM(W325:X325)</f>
        <v>0</v>
      </c>
      <c r="W325" s="74"/>
      <c r="X325" s="74"/>
      <c r="Y325" s="69"/>
    </row>
    <row r="326" spans="1:26" ht="39.75" customHeight="1">
      <c r="A326" s="51">
        <v>2750</v>
      </c>
      <c r="B326" s="50" t="s">
        <v>220</v>
      </c>
      <c r="C326" s="50">
        <v>5</v>
      </c>
      <c r="D326" s="50">
        <v>0</v>
      </c>
      <c r="E326" s="67" t="s">
        <v>869</v>
      </c>
      <c r="F326" s="67"/>
      <c r="G326" s="158">
        <f>SUM(G328)</f>
        <v>0</v>
      </c>
      <c r="H326" s="158">
        <f t="shared" ref="H326:O326" si="190">SUM(H328)</f>
        <v>0</v>
      </c>
      <c r="I326" s="158">
        <f t="shared" si="190"/>
        <v>0</v>
      </c>
      <c r="J326" s="158">
        <f t="shared" si="190"/>
        <v>0</v>
      </c>
      <c r="K326" s="158">
        <f t="shared" si="190"/>
        <v>0</v>
      </c>
      <c r="L326" s="158">
        <f t="shared" si="190"/>
        <v>0</v>
      </c>
      <c r="M326" s="158">
        <f>SUM(M328)</f>
        <v>0</v>
      </c>
      <c r="N326" s="158">
        <f t="shared" si="190"/>
        <v>0</v>
      </c>
      <c r="O326" s="158">
        <f t="shared" si="190"/>
        <v>0</v>
      </c>
      <c r="P326" s="195">
        <f t="shared" si="159"/>
        <v>0</v>
      </c>
      <c r="Q326" s="195">
        <f t="shared" si="161"/>
        <v>0</v>
      </c>
      <c r="R326" s="195">
        <f t="shared" si="162"/>
        <v>0</v>
      </c>
      <c r="S326" s="158">
        <f t="shared" ref="S326:X326" si="191">SUM(S328)</f>
        <v>0</v>
      </c>
      <c r="T326" s="158">
        <f t="shared" si="191"/>
        <v>0</v>
      </c>
      <c r="U326" s="158">
        <f t="shared" si="191"/>
        <v>0</v>
      </c>
      <c r="V326" s="158">
        <f t="shared" si="191"/>
        <v>0</v>
      </c>
      <c r="W326" s="158">
        <f t="shared" si="191"/>
        <v>0</v>
      </c>
      <c r="X326" s="158">
        <f t="shared" si="191"/>
        <v>0</v>
      </c>
      <c r="Y326" s="69"/>
    </row>
    <row r="327" spans="1:26" s="48" customFormat="1" ht="17.25" customHeight="1">
      <c r="A327" s="49"/>
      <c r="B327" s="47"/>
      <c r="C327" s="47"/>
      <c r="D327" s="47"/>
      <c r="E327" s="71" t="s">
        <v>192</v>
      </c>
      <c r="F327" s="71"/>
      <c r="G327" s="74"/>
      <c r="H327" s="74"/>
      <c r="I327" s="74"/>
      <c r="J327" s="74"/>
      <c r="K327" s="74"/>
      <c r="L327" s="74"/>
      <c r="M327" s="74"/>
      <c r="N327" s="74"/>
      <c r="O327" s="74"/>
      <c r="P327" s="69">
        <f t="shared" si="159"/>
        <v>0</v>
      </c>
      <c r="Q327" s="69">
        <f t="shared" si="161"/>
        <v>0</v>
      </c>
      <c r="R327" s="69">
        <f t="shared" si="162"/>
        <v>0</v>
      </c>
      <c r="S327" s="74"/>
      <c r="T327" s="74"/>
      <c r="U327" s="74"/>
      <c r="V327" s="74"/>
      <c r="W327" s="74"/>
      <c r="X327" s="74"/>
      <c r="Y327" s="69"/>
    </row>
    <row r="328" spans="1:26" ht="37.5" customHeight="1">
      <c r="A328" s="49">
        <v>2751</v>
      </c>
      <c r="B328" s="47" t="s">
        <v>220</v>
      </c>
      <c r="C328" s="47">
        <v>5</v>
      </c>
      <c r="D328" s="47">
        <v>1</v>
      </c>
      <c r="E328" s="71" t="s">
        <v>869</v>
      </c>
      <c r="F328" s="71"/>
      <c r="G328" s="74">
        <f>SUM(H328:I328)</f>
        <v>0</v>
      </c>
      <c r="H328" s="74"/>
      <c r="I328" s="74"/>
      <c r="J328" s="74">
        <f>SUM(K328:L328)</f>
        <v>0</v>
      </c>
      <c r="K328" s="74"/>
      <c r="L328" s="74"/>
      <c r="M328" s="74">
        <f>SUM(N328:O328)</f>
        <v>0</v>
      </c>
      <c r="N328" s="74"/>
      <c r="O328" s="74"/>
      <c r="P328" s="69">
        <f t="shared" si="159"/>
        <v>0</v>
      </c>
      <c r="Q328" s="69">
        <f t="shared" si="161"/>
        <v>0</v>
      </c>
      <c r="R328" s="69">
        <f t="shared" si="162"/>
        <v>0</v>
      </c>
      <c r="S328" s="74">
        <f>SUM(T328:U328)</f>
        <v>0</v>
      </c>
      <c r="T328" s="74"/>
      <c r="U328" s="74"/>
      <c r="V328" s="74">
        <f>SUM(W328:X328)</f>
        <v>0</v>
      </c>
      <c r="W328" s="74"/>
      <c r="X328" s="74"/>
      <c r="Y328" s="69"/>
    </row>
    <row r="329" spans="1:26" ht="26.25" customHeight="1">
      <c r="A329" s="51">
        <v>2760</v>
      </c>
      <c r="B329" s="50" t="s">
        <v>220</v>
      </c>
      <c r="C329" s="50">
        <v>6</v>
      </c>
      <c r="D329" s="50">
        <v>0</v>
      </c>
      <c r="E329" s="67" t="s">
        <v>223</v>
      </c>
      <c r="F329" s="67"/>
      <c r="G329" s="158">
        <f>SUM(G331:G332)</f>
        <v>0</v>
      </c>
      <c r="H329" s="158">
        <f t="shared" ref="H329:O329" si="192">SUM(H331:H332)</f>
        <v>0</v>
      </c>
      <c r="I329" s="158">
        <f t="shared" si="192"/>
        <v>0</v>
      </c>
      <c r="J329" s="158">
        <f t="shared" si="192"/>
        <v>0</v>
      </c>
      <c r="K329" s="158">
        <f t="shared" si="192"/>
        <v>0</v>
      </c>
      <c r="L329" s="158">
        <f t="shared" si="192"/>
        <v>0</v>
      </c>
      <c r="M329" s="158">
        <f>SUM(M331:M332)</f>
        <v>0</v>
      </c>
      <c r="N329" s="158">
        <f t="shared" si="192"/>
        <v>0</v>
      </c>
      <c r="O329" s="158">
        <f t="shared" si="192"/>
        <v>0</v>
      </c>
      <c r="P329" s="195">
        <f t="shared" si="159"/>
        <v>0</v>
      </c>
      <c r="Q329" s="195">
        <f t="shared" si="161"/>
        <v>0</v>
      </c>
      <c r="R329" s="195">
        <f t="shared" si="162"/>
        <v>0</v>
      </c>
      <c r="S329" s="158">
        <f t="shared" ref="S329:X329" si="193">SUM(S331:S332)</f>
        <v>0</v>
      </c>
      <c r="T329" s="158">
        <f t="shared" si="193"/>
        <v>0</v>
      </c>
      <c r="U329" s="158">
        <f t="shared" si="193"/>
        <v>0</v>
      </c>
      <c r="V329" s="158">
        <f t="shared" si="193"/>
        <v>0</v>
      </c>
      <c r="W329" s="158">
        <f t="shared" si="193"/>
        <v>0</v>
      </c>
      <c r="X329" s="158">
        <f t="shared" si="193"/>
        <v>0</v>
      </c>
      <c r="Y329" s="69"/>
    </row>
    <row r="330" spans="1:26" s="48" customFormat="1" ht="16.5" customHeight="1">
      <c r="A330" s="49"/>
      <c r="B330" s="47"/>
      <c r="C330" s="47"/>
      <c r="D330" s="47"/>
      <c r="E330" s="71" t="s">
        <v>192</v>
      </c>
      <c r="F330" s="71"/>
      <c r="G330" s="74"/>
      <c r="H330" s="74"/>
      <c r="I330" s="74"/>
      <c r="J330" s="74"/>
      <c r="K330" s="74"/>
      <c r="L330" s="74"/>
      <c r="M330" s="74"/>
      <c r="N330" s="74"/>
      <c r="O330" s="74"/>
      <c r="P330" s="69">
        <f t="shared" si="159"/>
        <v>0</v>
      </c>
      <c r="Q330" s="69">
        <f t="shared" si="161"/>
        <v>0</v>
      </c>
      <c r="R330" s="69">
        <f t="shared" si="162"/>
        <v>0</v>
      </c>
      <c r="S330" s="74"/>
      <c r="T330" s="74"/>
      <c r="U330" s="74"/>
      <c r="V330" s="74"/>
      <c r="W330" s="74"/>
      <c r="X330" s="74"/>
      <c r="Y330" s="69"/>
    </row>
    <row r="331" spans="1:26" ht="21">
      <c r="A331" s="49">
        <v>2761</v>
      </c>
      <c r="B331" s="47" t="s">
        <v>220</v>
      </c>
      <c r="C331" s="47">
        <v>6</v>
      </c>
      <c r="D331" s="47">
        <v>1</v>
      </c>
      <c r="E331" s="71" t="s">
        <v>224</v>
      </c>
      <c r="F331" s="71"/>
      <c r="G331" s="74">
        <f>SUM(H331:I331)</f>
        <v>0</v>
      </c>
      <c r="H331" s="74"/>
      <c r="I331" s="74"/>
      <c r="J331" s="74">
        <f>SUM(K331:L331)</f>
        <v>0</v>
      </c>
      <c r="K331" s="74"/>
      <c r="L331" s="74"/>
      <c r="M331" s="74">
        <f>SUM(N331:O331)</f>
        <v>0</v>
      </c>
      <c r="N331" s="74"/>
      <c r="O331" s="74"/>
      <c r="P331" s="69">
        <f t="shared" si="159"/>
        <v>0</v>
      </c>
      <c r="Q331" s="69">
        <f t="shared" si="161"/>
        <v>0</v>
      </c>
      <c r="R331" s="69">
        <f t="shared" si="162"/>
        <v>0</v>
      </c>
      <c r="S331" s="74">
        <f>SUM(T331:U331)</f>
        <v>0</v>
      </c>
      <c r="T331" s="74"/>
      <c r="U331" s="74"/>
      <c r="V331" s="74">
        <f>SUM(W331:X331)</f>
        <v>0</v>
      </c>
      <c r="W331" s="74"/>
      <c r="X331" s="74"/>
      <c r="Y331" s="69"/>
    </row>
    <row r="332" spans="1:26" ht="23.25" customHeight="1">
      <c r="A332" s="49">
        <v>2762</v>
      </c>
      <c r="B332" s="47" t="s">
        <v>220</v>
      </c>
      <c r="C332" s="47">
        <v>6</v>
      </c>
      <c r="D332" s="47">
        <v>2</v>
      </c>
      <c r="E332" s="71" t="s">
        <v>223</v>
      </c>
      <c r="F332" s="71"/>
      <c r="G332" s="74">
        <f>SUM(H332:I332)</f>
        <v>0</v>
      </c>
      <c r="H332" s="74"/>
      <c r="I332" s="74"/>
      <c r="J332" s="74">
        <f>SUM(K332:L332)</f>
        <v>0</v>
      </c>
      <c r="K332" s="74"/>
      <c r="L332" s="74"/>
      <c r="M332" s="74">
        <f>SUM(N332:O332)</f>
        <v>0</v>
      </c>
      <c r="N332" s="74"/>
      <c r="O332" s="74"/>
      <c r="P332" s="69">
        <f t="shared" si="159"/>
        <v>0</v>
      </c>
      <c r="Q332" s="69">
        <f t="shared" si="161"/>
        <v>0</v>
      </c>
      <c r="R332" s="69">
        <f t="shared" si="162"/>
        <v>0</v>
      </c>
      <c r="S332" s="74">
        <f>SUM(T332:U332)</f>
        <v>0</v>
      </c>
      <c r="T332" s="74"/>
      <c r="U332" s="74"/>
      <c r="V332" s="74">
        <f>SUM(W332:X332)</f>
        <v>0</v>
      </c>
      <c r="W332" s="74"/>
      <c r="X332" s="74"/>
      <c r="Y332" s="69"/>
    </row>
    <row r="333" spans="1:26" s="46" customFormat="1" ht="37.5" customHeight="1">
      <c r="A333" s="49">
        <v>2800</v>
      </c>
      <c r="B333" s="50" t="s">
        <v>225</v>
      </c>
      <c r="C333" s="50">
        <v>0</v>
      </c>
      <c r="D333" s="50">
        <v>0</v>
      </c>
      <c r="E333" s="67" t="s">
        <v>969</v>
      </c>
      <c r="F333" s="67"/>
      <c r="G333" s="158">
        <f t="shared" ref="G333:O333" si="194">SUM(G335,G347,G373,G379,G385,G388)</f>
        <v>1338966.1147999999</v>
      </c>
      <c r="H333" s="158">
        <f t="shared" si="194"/>
        <v>1325833.9749999999</v>
      </c>
      <c r="I333" s="158">
        <f t="shared" si="194"/>
        <v>13132.139800000001</v>
      </c>
      <c r="J333" s="158">
        <f t="shared" si="194"/>
        <v>1420327.2000000002</v>
      </c>
      <c r="K333" s="158">
        <f t="shared" si="194"/>
        <v>1409627.2000000002</v>
      </c>
      <c r="L333" s="158">
        <f t="shared" si="194"/>
        <v>10700</v>
      </c>
      <c r="M333" s="158">
        <f>SUM(M335,M347,M373,M379,M385,M388)</f>
        <v>1488146.2250000001</v>
      </c>
      <c r="N333" s="158">
        <f t="shared" si="194"/>
        <v>1418144.8000000003</v>
      </c>
      <c r="O333" s="158">
        <f t="shared" si="194"/>
        <v>70001.425000000003</v>
      </c>
      <c r="P333" s="195">
        <f t="shared" si="159"/>
        <v>67819.024999999907</v>
      </c>
      <c r="Q333" s="195">
        <f t="shared" si="161"/>
        <v>8517.6000000000931</v>
      </c>
      <c r="R333" s="195">
        <f t="shared" si="162"/>
        <v>59301.425000000003</v>
      </c>
      <c r="S333" s="158">
        <f t="shared" ref="S333:X333" si="195">SUM(S335,S347,S373,S379,S385,S388)</f>
        <v>1487168.1750000003</v>
      </c>
      <c r="T333" s="158">
        <f t="shared" si="195"/>
        <v>1445975.5750000002</v>
      </c>
      <c r="U333" s="158">
        <f t="shared" si="195"/>
        <v>41192.600000000093</v>
      </c>
      <c r="V333" s="158">
        <f t="shared" si="195"/>
        <v>1550824.0587500001</v>
      </c>
      <c r="W333" s="158">
        <f t="shared" si="195"/>
        <v>1499324.0587500001</v>
      </c>
      <c r="X333" s="158">
        <f t="shared" si="195"/>
        <v>51500</v>
      </c>
      <c r="Y333" s="69"/>
      <c r="Z333" s="204"/>
    </row>
    <row r="334" spans="1:26" ht="16.5" customHeight="1">
      <c r="A334" s="49"/>
      <c r="B334" s="47"/>
      <c r="C334" s="47"/>
      <c r="D334" s="47"/>
      <c r="E334" s="71" t="s">
        <v>5</v>
      </c>
      <c r="F334" s="71"/>
      <c r="G334" s="74"/>
      <c r="H334" s="74"/>
      <c r="I334" s="74"/>
      <c r="J334" s="74"/>
      <c r="K334" s="74"/>
      <c r="L334" s="74"/>
      <c r="M334" s="74"/>
      <c r="N334" s="74"/>
      <c r="O334" s="74"/>
      <c r="P334" s="69">
        <f t="shared" si="159"/>
        <v>0</v>
      </c>
      <c r="Q334" s="69">
        <f t="shared" si="161"/>
        <v>0</v>
      </c>
      <c r="R334" s="69">
        <f t="shared" si="162"/>
        <v>0</v>
      </c>
      <c r="S334" s="74"/>
      <c r="T334" s="74"/>
      <c r="U334" s="74"/>
      <c r="V334" s="74"/>
      <c r="W334" s="74"/>
      <c r="X334" s="74"/>
      <c r="Y334" s="69"/>
    </row>
    <row r="335" spans="1:26" s="196" customFormat="1" ht="18.75" customHeight="1">
      <c r="A335" s="51">
        <v>2810</v>
      </c>
      <c r="B335" s="50" t="s">
        <v>225</v>
      </c>
      <c r="C335" s="50">
        <v>1</v>
      </c>
      <c r="D335" s="50">
        <v>0</v>
      </c>
      <c r="E335" s="67" t="s">
        <v>226</v>
      </c>
      <c r="F335" s="67"/>
      <c r="G335" s="158">
        <f>SUM(G337)</f>
        <v>600772.94999999995</v>
      </c>
      <c r="H335" s="158">
        <f t="shared" ref="H335:O335" si="196">SUM(H337)</f>
        <v>600772.94999999995</v>
      </c>
      <c r="I335" s="158">
        <f t="shared" si="196"/>
        <v>0</v>
      </c>
      <c r="J335" s="158">
        <f t="shared" si="196"/>
        <v>636473.1</v>
      </c>
      <c r="K335" s="158">
        <f t="shared" si="196"/>
        <v>636473.1</v>
      </c>
      <c r="L335" s="158">
        <f t="shared" si="196"/>
        <v>0</v>
      </c>
      <c r="M335" s="158">
        <f>SUM(M337)</f>
        <v>639473.1</v>
      </c>
      <c r="N335" s="158">
        <f t="shared" si="196"/>
        <v>639473.1</v>
      </c>
      <c r="O335" s="158">
        <f t="shared" si="196"/>
        <v>0</v>
      </c>
      <c r="P335" s="195">
        <f t="shared" si="159"/>
        <v>3000</v>
      </c>
      <c r="Q335" s="195">
        <f t="shared" si="161"/>
        <v>3000</v>
      </c>
      <c r="R335" s="195">
        <f t="shared" si="162"/>
        <v>0</v>
      </c>
      <c r="S335" s="158">
        <f t="shared" ref="S335:X335" si="197">SUM(S337)</f>
        <v>639473.1</v>
      </c>
      <c r="T335" s="158">
        <f t="shared" si="197"/>
        <v>639473.1</v>
      </c>
      <c r="U335" s="158">
        <f t="shared" si="197"/>
        <v>0</v>
      </c>
      <c r="V335" s="158">
        <f t="shared" si="197"/>
        <v>648839.19999999995</v>
      </c>
      <c r="W335" s="158">
        <f t="shared" si="197"/>
        <v>648839.19999999995</v>
      </c>
      <c r="X335" s="158">
        <f t="shared" si="197"/>
        <v>0</v>
      </c>
      <c r="Y335" s="69"/>
    </row>
    <row r="336" spans="1:26" s="48" customFormat="1" ht="17.25" customHeight="1">
      <c r="A336" s="49"/>
      <c r="B336" s="47"/>
      <c r="C336" s="47"/>
      <c r="D336" s="47"/>
      <c r="E336" s="71" t="s">
        <v>192</v>
      </c>
      <c r="F336" s="71"/>
      <c r="G336" s="74"/>
      <c r="H336" s="74"/>
      <c r="I336" s="74"/>
      <c r="J336" s="74"/>
      <c r="K336" s="74"/>
      <c r="L336" s="74"/>
      <c r="M336" s="74"/>
      <c r="N336" s="74"/>
      <c r="O336" s="74"/>
      <c r="P336" s="69">
        <f t="shared" si="159"/>
        <v>0</v>
      </c>
      <c r="Q336" s="69">
        <f t="shared" si="161"/>
        <v>0</v>
      </c>
      <c r="R336" s="69">
        <f t="shared" si="162"/>
        <v>0</v>
      </c>
      <c r="S336" s="74"/>
      <c r="T336" s="74"/>
      <c r="U336" s="74"/>
      <c r="V336" s="74"/>
      <c r="W336" s="74"/>
      <c r="X336" s="74"/>
      <c r="Y336" s="69"/>
    </row>
    <row r="337" spans="1:25" ht="16.5" customHeight="1">
      <c r="A337" s="49">
        <v>2811</v>
      </c>
      <c r="B337" s="47" t="s">
        <v>225</v>
      </c>
      <c r="C337" s="47">
        <v>1</v>
      </c>
      <c r="D337" s="47">
        <v>1</v>
      </c>
      <c r="E337" s="71" t="s">
        <v>226</v>
      </c>
      <c r="F337" s="71"/>
      <c r="G337" s="74">
        <f t="shared" ref="G337:O337" si="198">SUM(G338:G345)</f>
        <v>600772.94999999995</v>
      </c>
      <c r="H337" s="74">
        <f t="shared" si="198"/>
        <v>600772.94999999995</v>
      </c>
      <c r="I337" s="74">
        <f t="shared" si="198"/>
        <v>0</v>
      </c>
      <c r="J337" s="74">
        <f t="shared" si="198"/>
        <v>636473.1</v>
      </c>
      <c r="K337" s="74">
        <f t="shared" si="198"/>
        <v>636473.1</v>
      </c>
      <c r="L337" s="74">
        <f t="shared" si="198"/>
        <v>0</v>
      </c>
      <c r="M337" s="74">
        <f t="shared" si="198"/>
        <v>639473.1</v>
      </c>
      <c r="N337" s="74">
        <f t="shared" si="198"/>
        <v>639473.1</v>
      </c>
      <c r="O337" s="74">
        <f t="shared" si="198"/>
        <v>0</v>
      </c>
      <c r="P337" s="69">
        <f t="shared" si="159"/>
        <v>3000</v>
      </c>
      <c r="Q337" s="69">
        <f t="shared" si="161"/>
        <v>3000</v>
      </c>
      <c r="R337" s="69">
        <f t="shared" si="162"/>
        <v>0</v>
      </c>
      <c r="S337" s="74">
        <f t="shared" ref="S337:X337" si="199">SUM(S338:S345)</f>
        <v>639473.1</v>
      </c>
      <c r="T337" s="74">
        <f t="shared" si="199"/>
        <v>639473.1</v>
      </c>
      <c r="U337" s="74">
        <f t="shared" si="199"/>
        <v>0</v>
      </c>
      <c r="V337" s="74">
        <f t="shared" si="199"/>
        <v>648839.19999999995</v>
      </c>
      <c r="W337" s="74">
        <f t="shared" si="199"/>
        <v>648839.19999999995</v>
      </c>
      <c r="X337" s="74">
        <f t="shared" si="199"/>
        <v>0</v>
      </c>
      <c r="Y337" s="69"/>
    </row>
    <row r="338" spans="1:25" ht="16.5" customHeight="1">
      <c r="A338" s="49"/>
      <c r="B338" s="47"/>
      <c r="C338" s="47"/>
      <c r="D338" s="47"/>
      <c r="E338" s="71" t="s">
        <v>1145</v>
      </c>
      <c r="F338" s="71">
        <v>4216</v>
      </c>
      <c r="G338" s="74">
        <f t="shared" ref="G338:G345" si="200">SUM(H338:I338)</f>
        <v>3026</v>
      </c>
      <c r="H338" s="74">
        <v>3026</v>
      </c>
      <c r="I338" s="74"/>
      <c r="J338" s="74">
        <f t="shared" ref="J338:J345" si="201">SUM(K338:L338)</f>
        <v>3770</v>
      </c>
      <c r="K338" s="74">
        <v>3770</v>
      </c>
      <c r="L338" s="74"/>
      <c r="M338" s="74">
        <f t="shared" ref="M338:M345" si="202">SUM(N338:O338)</f>
        <v>3770</v>
      </c>
      <c r="N338" s="74">
        <v>3770</v>
      </c>
      <c r="O338" s="74"/>
      <c r="P338" s="69">
        <f t="shared" si="159"/>
        <v>0</v>
      </c>
      <c r="Q338" s="69">
        <f t="shared" si="161"/>
        <v>0</v>
      </c>
      <c r="R338" s="69">
        <f t="shared" si="162"/>
        <v>0</v>
      </c>
      <c r="S338" s="74">
        <f t="shared" ref="S338:S345" si="203">SUM(T338:U338)</f>
        <v>3770</v>
      </c>
      <c r="T338" s="74">
        <v>3770</v>
      </c>
      <c r="U338" s="74"/>
      <c r="V338" s="74">
        <f t="shared" ref="V338:V345" si="204">SUM(W338:X338)</f>
        <v>3770</v>
      </c>
      <c r="W338" s="74">
        <v>3770</v>
      </c>
      <c r="X338" s="74"/>
      <c r="Y338" s="69"/>
    </row>
    <row r="339" spans="1:25" ht="16.5" customHeight="1">
      <c r="A339" s="49"/>
      <c r="B339" s="47"/>
      <c r="C339" s="47"/>
      <c r="D339" s="47"/>
      <c r="E339" s="71" t="s">
        <v>1139</v>
      </c>
      <c r="F339" s="71">
        <v>4221</v>
      </c>
      <c r="G339" s="74">
        <f t="shared" si="200"/>
        <v>23662.6</v>
      </c>
      <c r="H339" s="74">
        <v>23662.6</v>
      </c>
      <c r="I339" s="74"/>
      <c r="J339" s="74">
        <f t="shared" si="201"/>
        <v>39500</v>
      </c>
      <c r="K339" s="74">
        <v>39500</v>
      </c>
      <c r="L339" s="74"/>
      <c r="M339" s="74">
        <f t="shared" si="202"/>
        <v>39500</v>
      </c>
      <c r="N339" s="74">
        <v>39500</v>
      </c>
      <c r="O339" s="74"/>
      <c r="P339" s="69">
        <f t="shared" si="159"/>
        <v>0</v>
      </c>
      <c r="Q339" s="69">
        <f t="shared" si="161"/>
        <v>0</v>
      </c>
      <c r="R339" s="69">
        <f t="shared" si="162"/>
        <v>0</v>
      </c>
      <c r="S339" s="74">
        <f t="shared" si="203"/>
        <v>39500</v>
      </c>
      <c r="T339" s="74">
        <v>39500</v>
      </c>
      <c r="U339" s="74"/>
      <c r="V339" s="74">
        <f t="shared" si="204"/>
        <v>39500</v>
      </c>
      <c r="W339" s="74">
        <v>39500</v>
      </c>
      <c r="X339" s="74"/>
      <c r="Y339" s="69"/>
    </row>
    <row r="340" spans="1:25" ht="16.5" customHeight="1">
      <c r="A340" s="49"/>
      <c r="B340" s="47"/>
      <c r="C340" s="47"/>
      <c r="D340" s="47"/>
      <c r="E340" s="71" t="s">
        <v>1140</v>
      </c>
      <c r="F340" s="71">
        <v>4222</v>
      </c>
      <c r="G340" s="74">
        <f t="shared" si="200"/>
        <v>840</v>
      </c>
      <c r="H340" s="74">
        <v>840</v>
      </c>
      <c r="I340" s="74"/>
      <c r="J340" s="74">
        <f t="shared" si="201"/>
        <v>1500</v>
      </c>
      <c r="K340" s="74">
        <v>1500</v>
      </c>
      <c r="L340" s="74"/>
      <c r="M340" s="74">
        <f t="shared" si="202"/>
        <v>1500</v>
      </c>
      <c r="N340" s="74">
        <v>1500</v>
      </c>
      <c r="O340" s="74"/>
      <c r="P340" s="69">
        <f t="shared" ref="P340:P404" si="205">M340-J340</f>
        <v>0</v>
      </c>
      <c r="Q340" s="69">
        <f t="shared" si="161"/>
        <v>0</v>
      </c>
      <c r="R340" s="69">
        <f t="shared" si="162"/>
        <v>0</v>
      </c>
      <c r="S340" s="74">
        <f t="shared" si="203"/>
        <v>1500</v>
      </c>
      <c r="T340" s="74">
        <v>1500</v>
      </c>
      <c r="U340" s="74"/>
      <c r="V340" s="74">
        <f t="shared" si="204"/>
        <v>1500</v>
      </c>
      <c r="W340" s="74">
        <v>1500</v>
      </c>
      <c r="X340" s="74"/>
      <c r="Y340" s="69"/>
    </row>
    <row r="341" spans="1:25" ht="16.5" customHeight="1">
      <c r="A341" s="49"/>
      <c r="B341" s="47"/>
      <c r="C341" s="47"/>
      <c r="D341" s="47"/>
      <c r="E341" s="71" t="s">
        <v>1141</v>
      </c>
      <c r="F341" s="71">
        <v>4511</v>
      </c>
      <c r="G341" s="74">
        <f t="shared" si="200"/>
        <v>490536.55</v>
      </c>
      <c r="H341" s="74">
        <v>490536.55</v>
      </c>
      <c r="I341" s="74"/>
      <c r="J341" s="74">
        <f t="shared" si="201"/>
        <v>516938.9</v>
      </c>
      <c r="K341" s="74">
        <v>516938.9</v>
      </c>
      <c r="L341" s="74"/>
      <c r="M341" s="74">
        <f t="shared" si="202"/>
        <v>519938.9</v>
      </c>
      <c r="N341" s="74">
        <v>519938.9</v>
      </c>
      <c r="O341" s="74"/>
      <c r="P341" s="69">
        <f t="shared" si="205"/>
        <v>3000</v>
      </c>
      <c r="Q341" s="69">
        <f t="shared" ref="Q341:Q405" si="206">N341-K341</f>
        <v>3000</v>
      </c>
      <c r="R341" s="69">
        <f t="shared" ref="R341:R405" si="207">O341-L341</f>
        <v>0</v>
      </c>
      <c r="S341" s="74">
        <f t="shared" si="203"/>
        <v>519938.9</v>
      </c>
      <c r="T341" s="74">
        <v>519938.9</v>
      </c>
      <c r="U341" s="74"/>
      <c r="V341" s="74">
        <f t="shared" si="204"/>
        <v>529305</v>
      </c>
      <c r="W341" s="74">
        <v>529305</v>
      </c>
      <c r="X341" s="74"/>
      <c r="Y341" s="69"/>
    </row>
    <row r="342" spans="1:25" ht="16.5" customHeight="1">
      <c r="A342" s="49"/>
      <c r="B342" s="47"/>
      <c r="C342" s="47"/>
      <c r="D342" s="47"/>
      <c r="E342" s="71" t="s">
        <v>1146</v>
      </c>
      <c r="F342" s="71">
        <v>4727</v>
      </c>
      <c r="G342" s="74">
        <f t="shared" si="200"/>
        <v>7200</v>
      </c>
      <c r="H342" s="74">
        <v>7200</v>
      </c>
      <c r="I342" s="74"/>
      <c r="J342" s="74">
        <f t="shared" si="201"/>
        <v>7704</v>
      </c>
      <c r="K342" s="74">
        <v>7704</v>
      </c>
      <c r="L342" s="74"/>
      <c r="M342" s="74">
        <f t="shared" si="202"/>
        <v>7704</v>
      </c>
      <c r="N342" s="74">
        <v>7704</v>
      </c>
      <c r="O342" s="74"/>
      <c r="P342" s="69">
        <f t="shared" si="205"/>
        <v>0</v>
      </c>
      <c r="Q342" s="69">
        <f t="shared" si="206"/>
        <v>0</v>
      </c>
      <c r="R342" s="69">
        <f t="shared" si="207"/>
        <v>0</v>
      </c>
      <c r="S342" s="74">
        <f t="shared" si="203"/>
        <v>7704</v>
      </c>
      <c r="T342" s="74">
        <v>7704</v>
      </c>
      <c r="U342" s="74"/>
      <c r="V342" s="74">
        <f t="shared" si="204"/>
        <v>7704</v>
      </c>
      <c r="W342" s="74">
        <v>7704</v>
      </c>
      <c r="X342" s="74"/>
      <c r="Y342" s="69"/>
    </row>
    <row r="343" spans="1:25" ht="16.5" customHeight="1">
      <c r="A343" s="49"/>
      <c r="B343" s="47"/>
      <c r="C343" s="47"/>
      <c r="D343" s="47"/>
      <c r="E343" s="71" t="s">
        <v>1142</v>
      </c>
      <c r="F343" s="71">
        <v>4729</v>
      </c>
      <c r="G343" s="74">
        <f t="shared" si="200"/>
        <v>32130</v>
      </c>
      <c r="H343" s="74">
        <v>32130</v>
      </c>
      <c r="I343" s="74"/>
      <c r="J343" s="74">
        <f t="shared" si="201"/>
        <v>19296</v>
      </c>
      <c r="K343" s="74">
        <v>19296</v>
      </c>
      <c r="L343" s="74"/>
      <c r="M343" s="74">
        <f t="shared" si="202"/>
        <v>19296</v>
      </c>
      <c r="N343" s="74">
        <v>19296</v>
      </c>
      <c r="O343" s="74"/>
      <c r="P343" s="69">
        <f t="shared" si="205"/>
        <v>0</v>
      </c>
      <c r="Q343" s="69">
        <f t="shared" si="206"/>
        <v>0</v>
      </c>
      <c r="R343" s="69">
        <f t="shared" si="207"/>
        <v>0</v>
      </c>
      <c r="S343" s="74">
        <f t="shared" si="203"/>
        <v>19296</v>
      </c>
      <c r="T343" s="74">
        <v>19296</v>
      </c>
      <c r="U343" s="74"/>
      <c r="V343" s="74">
        <f t="shared" si="204"/>
        <v>19296</v>
      </c>
      <c r="W343" s="74">
        <v>19296</v>
      </c>
      <c r="X343" s="74"/>
      <c r="Y343" s="69"/>
    </row>
    <row r="344" spans="1:25" ht="16.5" customHeight="1">
      <c r="A344" s="49"/>
      <c r="B344" s="47"/>
      <c r="C344" s="47"/>
      <c r="D344" s="47"/>
      <c r="E344" s="71" t="s">
        <v>1143</v>
      </c>
      <c r="F344" s="71">
        <v>4819</v>
      </c>
      <c r="G344" s="74">
        <f t="shared" si="200"/>
        <v>41462.400000000001</v>
      </c>
      <c r="H344" s="74">
        <v>41462.400000000001</v>
      </c>
      <c r="I344" s="74"/>
      <c r="J344" s="74">
        <f t="shared" si="201"/>
        <v>36844.199999999997</v>
      </c>
      <c r="K344" s="74">
        <v>36844.199999999997</v>
      </c>
      <c r="L344" s="74"/>
      <c r="M344" s="74">
        <f t="shared" si="202"/>
        <v>36844.199999999997</v>
      </c>
      <c r="N344" s="74">
        <v>36844.199999999997</v>
      </c>
      <c r="O344" s="74"/>
      <c r="P344" s="69">
        <f t="shared" si="205"/>
        <v>0</v>
      </c>
      <c r="Q344" s="69">
        <f t="shared" si="206"/>
        <v>0</v>
      </c>
      <c r="R344" s="69">
        <f t="shared" si="207"/>
        <v>0</v>
      </c>
      <c r="S344" s="74">
        <f t="shared" si="203"/>
        <v>36844.199999999997</v>
      </c>
      <c r="T344" s="74">
        <v>36844.199999999997</v>
      </c>
      <c r="U344" s="74"/>
      <c r="V344" s="74">
        <f t="shared" si="204"/>
        <v>36844.199999999997</v>
      </c>
      <c r="W344" s="74">
        <v>36844.199999999997</v>
      </c>
      <c r="X344" s="74"/>
      <c r="Y344" s="69"/>
    </row>
    <row r="345" spans="1:25" ht="16.5" customHeight="1">
      <c r="A345" s="49"/>
      <c r="B345" s="47"/>
      <c r="C345" s="47"/>
      <c r="D345" s="47"/>
      <c r="E345" s="71" t="s">
        <v>1144</v>
      </c>
      <c r="F345" s="71">
        <v>4861</v>
      </c>
      <c r="G345" s="74">
        <f t="shared" si="200"/>
        <v>1915.4</v>
      </c>
      <c r="H345" s="74">
        <v>1915.4</v>
      </c>
      <c r="I345" s="74"/>
      <c r="J345" s="74">
        <f t="shared" si="201"/>
        <v>10920</v>
      </c>
      <c r="K345" s="74">
        <v>10920</v>
      </c>
      <c r="L345" s="74"/>
      <c r="M345" s="74">
        <f t="shared" si="202"/>
        <v>10920</v>
      </c>
      <c r="N345" s="74">
        <v>10920</v>
      </c>
      <c r="O345" s="74"/>
      <c r="P345" s="69">
        <f t="shared" si="205"/>
        <v>0</v>
      </c>
      <c r="Q345" s="69">
        <f t="shared" si="206"/>
        <v>0</v>
      </c>
      <c r="R345" s="69">
        <f t="shared" si="207"/>
        <v>0</v>
      </c>
      <c r="S345" s="74">
        <f t="shared" si="203"/>
        <v>10920</v>
      </c>
      <c r="T345" s="74">
        <v>10920</v>
      </c>
      <c r="U345" s="74"/>
      <c r="V345" s="74">
        <f t="shared" si="204"/>
        <v>10920</v>
      </c>
      <c r="W345" s="74">
        <v>10920</v>
      </c>
      <c r="X345" s="74"/>
      <c r="Y345" s="69"/>
    </row>
    <row r="346" spans="1:25" ht="16.5" customHeight="1">
      <c r="A346" s="49"/>
      <c r="B346" s="47"/>
      <c r="C346" s="47"/>
      <c r="D346" s="47"/>
      <c r="E346" s="71"/>
      <c r="F346" s="71"/>
      <c r="G346" s="74"/>
      <c r="H346" s="74"/>
      <c r="I346" s="74"/>
      <c r="J346" s="74"/>
      <c r="K346" s="74"/>
      <c r="L346" s="74"/>
      <c r="M346" s="74"/>
      <c r="N346" s="74"/>
      <c r="O346" s="74"/>
      <c r="P346" s="69">
        <f t="shared" si="205"/>
        <v>0</v>
      </c>
      <c r="Q346" s="69">
        <f t="shared" si="206"/>
        <v>0</v>
      </c>
      <c r="R346" s="69">
        <f t="shared" si="207"/>
        <v>0</v>
      </c>
      <c r="S346" s="74"/>
      <c r="T346" s="74"/>
      <c r="U346" s="74"/>
      <c r="V346" s="74"/>
      <c r="W346" s="74"/>
      <c r="X346" s="74"/>
      <c r="Y346" s="69"/>
    </row>
    <row r="347" spans="1:25" ht="17.25" customHeight="1">
      <c r="A347" s="51">
        <v>2820</v>
      </c>
      <c r="B347" s="50" t="s">
        <v>225</v>
      </c>
      <c r="C347" s="50">
        <v>2</v>
      </c>
      <c r="D347" s="50">
        <v>0</v>
      </c>
      <c r="E347" s="67" t="s">
        <v>227</v>
      </c>
      <c r="F347" s="67"/>
      <c r="G347" s="158">
        <f>SUM(H347:I347)</f>
        <v>705665.54979999992</v>
      </c>
      <c r="H347" s="158">
        <f>SUM(H349,H355,H358,H362,H365,H366,H367)</f>
        <v>692533.40999999992</v>
      </c>
      <c r="I347" s="158">
        <f>SUM(I349,I355,I358,I362,I365,I366,I367)</f>
        <v>13132.139800000001</v>
      </c>
      <c r="J347" s="158">
        <f>SUM(K347:L347)</f>
        <v>731839.5</v>
      </c>
      <c r="K347" s="158">
        <f>SUM(K349,K355,K358,K362,K365,K366,K367)</f>
        <v>721139.5</v>
      </c>
      <c r="L347" s="158">
        <f>SUM(L349,L355,L358,L362,L365,L366,L367)</f>
        <v>10700</v>
      </c>
      <c r="M347" s="158">
        <f>SUM(N347:O347)</f>
        <v>796658.52500000014</v>
      </c>
      <c r="N347" s="158">
        <f>SUM(N349,N355,N358,N362,N365,N366,N367)</f>
        <v>726657.10000000009</v>
      </c>
      <c r="O347" s="158">
        <f>SUM(O349,O355,O358,O362,O365,O366,O367)</f>
        <v>70001.425000000003</v>
      </c>
      <c r="P347" s="195">
        <f t="shared" si="205"/>
        <v>64819.02500000014</v>
      </c>
      <c r="Q347" s="195">
        <f t="shared" si="206"/>
        <v>5517.6000000000931</v>
      </c>
      <c r="R347" s="195">
        <f t="shared" si="207"/>
        <v>59301.425000000003</v>
      </c>
      <c r="S347" s="158">
        <f>SUM(T347:U347)</f>
        <v>795680.47500000009</v>
      </c>
      <c r="T347" s="158">
        <f>SUM(T349,T355,T358,T362,T365,T366,T367)</f>
        <v>754487.875</v>
      </c>
      <c r="U347" s="158">
        <f>SUM(U349,U355,U358,U362,U365,U366,U367)</f>
        <v>41192.600000000093</v>
      </c>
      <c r="V347" s="158">
        <f>SUM(W347:X347)</f>
        <v>849970.25875000004</v>
      </c>
      <c r="W347" s="158">
        <f>SUM(W349,W355,W358,W362,W365,W366,W367)</f>
        <v>798470.25875000004</v>
      </c>
      <c r="X347" s="158">
        <f>SUM(X349,X355,X358,X362,X365,X366,X367)</f>
        <v>51500</v>
      </c>
      <c r="Y347" s="69"/>
    </row>
    <row r="348" spans="1:25" s="48" customFormat="1" ht="15" customHeight="1">
      <c r="A348" s="49"/>
      <c r="B348" s="47"/>
      <c r="C348" s="47"/>
      <c r="D348" s="47"/>
      <c r="E348" s="71" t="s">
        <v>192</v>
      </c>
      <c r="F348" s="71"/>
      <c r="G348" s="74"/>
      <c r="H348" s="74"/>
      <c r="I348" s="74"/>
      <c r="J348" s="74"/>
      <c r="K348" s="74"/>
      <c r="L348" s="74"/>
      <c r="M348" s="74"/>
      <c r="N348" s="74"/>
      <c r="O348" s="74"/>
      <c r="P348" s="69">
        <f t="shared" si="205"/>
        <v>0</v>
      </c>
      <c r="Q348" s="69">
        <f t="shared" si="206"/>
        <v>0</v>
      </c>
      <c r="R348" s="69">
        <f t="shared" si="207"/>
        <v>0</v>
      </c>
      <c r="S348" s="74"/>
      <c r="T348" s="74"/>
      <c r="U348" s="74"/>
      <c r="V348" s="74"/>
      <c r="W348" s="74"/>
      <c r="X348" s="74"/>
      <c r="Y348" s="69"/>
    </row>
    <row r="349" spans="1:25">
      <c r="A349" s="49">
        <v>2821</v>
      </c>
      <c r="B349" s="47" t="s">
        <v>225</v>
      </c>
      <c r="C349" s="47">
        <v>2</v>
      </c>
      <c r="D349" s="47">
        <v>1</v>
      </c>
      <c r="E349" s="67" t="s">
        <v>228</v>
      </c>
      <c r="F349" s="67"/>
      <c r="G349" s="74">
        <f>SUM(G350:G354)</f>
        <v>55186.6</v>
      </c>
      <c r="H349" s="74">
        <f t="shared" ref="H349:O349" si="208">SUM(H350:H354)</f>
        <v>55186.6</v>
      </c>
      <c r="I349" s="74">
        <f t="shared" si="208"/>
        <v>0</v>
      </c>
      <c r="J349" s="74">
        <f t="shared" si="208"/>
        <v>57460.1</v>
      </c>
      <c r="K349" s="74">
        <f t="shared" si="208"/>
        <v>57460.1</v>
      </c>
      <c r="L349" s="74">
        <f t="shared" si="208"/>
        <v>0</v>
      </c>
      <c r="M349" s="74">
        <f>SUM(M350:M354)</f>
        <v>57660.1</v>
      </c>
      <c r="N349" s="74">
        <f t="shared" si="208"/>
        <v>57660.1</v>
      </c>
      <c r="O349" s="74">
        <f t="shared" si="208"/>
        <v>0</v>
      </c>
      <c r="P349" s="69">
        <f t="shared" si="205"/>
        <v>200</v>
      </c>
      <c r="Q349" s="69">
        <f t="shared" si="206"/>
        <v>200</v>
      </c>
      <c r="R349" s="69">
        <f t="shared" si="207"/>
        <v>0</v>
      </c>
      <c r="S349" s="74">
        <f t="shared" ref="S349:X349" si="209">SUM(S350:S354)</f>
        <v>60117.794999999998</v>
      </c>
      <c r="T349" s="74">
        <f t="shared" si="209"/>
        <v>60117.794999999998</v>
      </c>
      <c r="U349" s="74">
        <f t="shared" si="209"/>
        <v>0</v>
      </c>
      <c r="V349" s="74">
        <f t="shared" si="209"/>
        <v>62985.549749999998</v>
      </c>
      <c r="W349" s="74">
        <f t="shared" si="209"/>
        <v>62985.549749999998</v>
      </c>
      <c r="X349" s="74">
        <f t="shared" si="209"/>
        <v>0</v>
      </c>
      <c r="Y349" s="69"/>
    </row>
    <row r="350" spans="1:25" s="46" customFormat="1" ht="40.5" customHeight="1">
      <c r="A350" s="49"/>
      <c r="B350" s="47"/>
      <c r="C350" s="47"/>
      <c r="D350" s="47"/>
      <c r="E350" s="64" t="s">
        <v>1145</v>
      </c>
      <c r="F350" s="64">
        <v>4216</v>
      </c>
      <c r="G350" s="74">
        <f>SUM(H350:I350)</f>
        <v>1200</v>
      </c>
      <c r="H350" s="74">
        <v>1200</v>
      </c>
      <c r="I350" s="74"/>
      <c r="J350" s="74">
        <f>SUM(K350:L350)</f>
        <v>1200</v>
      </c>
      <c r="K350" s="74">
        <v>1200</v>
      </c>
      <c r="L350" s="74"/>
      <c r="M350" s="74">
        <f>SUM(N350:O350)</f>
        <v>1200</v>
      </c>
      <c r="N350" s="74">
        <v>1200</v>
      </c>
      <c r="O350" s="74"/>
      <c r="P350" s="69">
        <f t="shared" si="205"/>
        <v>0</v>
      </c>
      <c r="Q350" s="69">
        <f t="shared" si="206"/>
        <v>0</v>
      </c>
      <c r="R350" s="69">
        <f t="shared" si="207"/>
        <v>0</v>
      </c>
      <c r="S350" s="74">
        <f>SUM(T350:U350)</f>
        <v>1200</v>
      </c>
      <c r="T350" s="74">
        <v>1200</v>
      </c>
      <c r="U350" s="74"/>
      <c r="V350" s="74">
        <f>SUM(W350:X350)</f>
        <v>1200</v>
      </c>
      <c r="W350" s="74">
        <v>1200</v>
      </c>
      <c r="X350" s="74"/>
      <c r="Y350" s="69"/>
    </row>
    <row r="351" spans="1:25" s="46" customFormat="1" ht="40.5" customHeight="1">
      <c r="A351" s="49"/>
      <c r="B351" s="47"/>
      <c r="C351" s="47"/>
      <c r="D351" s="47"/>
      <c r="E351" s="64" t="s">
        <v>1147</v>
      </c>
      <c r="F351" s="64">
        <v>4511</v>
      </c>
      <c r="G351" s="74">
        <f>SUM(H351:I351)</f>
        <v>52744.4</v>
      </c>
      <c r="H351" s="74">
        <v>52744.4</v>
      </c>
      <c r="I351" s="74"/>
      <c r="J351" s="74">
        <f>SUM(K351:L351)</f>
        <v>54697.4</v>
      </c>
      <c r="K351" s="74">
        <v>54697.4</v>
      </c>
      <c r="L351" s="74"/>
      <c r="M351" s="74">
        <f>SUM(N351:O351)</f>
        <v>54897.4</v>
      </c>
      <c r="N351" s="74">
        <v>54897.4</v>
      </c>
      <c r="O351" s="74"/>
      <c r="P351" s="69">
        <f t="shared" si="205"/>
        <v>200</v>
      </c>
      <c r="Q351" s="69">
        <f t="shared" si="206"/>
        <v>200</v>
      </c>
      <c r="R351" s="69">
        <f t="shared" si="207"/>
        <v>0</v>
      </c>
      <c r="S351" s="74">
        <f>SUM(T351:U351)</f>
        <v>57355.095000000001</v>
      </c>
      <c r="T351" s="74">
        <v>57355.095000000001</v>
      </c>
      <c r="U351" s="74"/>
      <c r="V351" s="74">
        <f>SUM(W351:X351)</f>
        <v>60222.849750000001</v>
      </c>
      <c r="W351" s="74">
        <v>60222.849750000001</v>
      </c>
      <c r="X351" s="74"/>
      <c r="Y351" s="69"/>
    </row>
    <row r="352" spans="1:25" s="46" customFormat="1" ht="40.5" customHeight="1">
      <c r="A352" s="49"/>
      <c r="B352" s="47"/>
      <c r="C352" s="47"/>
      <c r="D352" s="47"/>
      <c r="E352" s="64" t="s">
        <v>908</v>
      </c>
      <c r="F352" s="64">
        <v>4637</v>
      </c>
      <c r="G352" s="74">
        <f>SUM(H352:I352)</f>
        <v>0</v>
      </c>
      <c r="H352" s="74"/>
      <c r="I352" s="74"/>
      <c r="J352" s="74">
        <f>SUM(K352:L352)</f>
        <v>0</v>
      </c>
      <c r="K352" s="74"/>
      <c r="L352" s="74"/>
      <c r="M352" s="74">
        <f>SUM(N352:O352)</f>
        <v>0</v>
      </c>
      <c r="N352" s="74">
        <v>0</v>
      </c>
      <c r="O352" s="74"/>
      <c r="P352" s="69">
        <f t="shared" si="205"/>
        <v>0</v>
      </c>
      <c r="Q352" s="69">
        <f t="shared" si="206"/>
        <v>0</v>
      </c>
      <c r="R352" s="69">
        <f t="shared" si="207"/>
        <v>0</v>
      </c>
      <c r="S352" s="74">
        <f>SUM(T352:U352)</f>
        <v>0</v>
      </c>
      <c r="T352" s="74">
        <v>0</v>
      </c>
      <c r="U352" s="74"/>
      <c r="V352" s="74">
        <f>SUM(W352:X352)</f>
        <v>0</v>
      </c>
      <c r="W352" s="74">
        <v>0</v>
      </c>
      <c r="X352" s="74"/>
      <c r="Y352" s="69"/>
    </row>
    <row r="353" spans="1:25" s="46" customFormat="1" ht="40.5" customHeight="1">
      <c r="A353" s="49"/>
      <c r="B353" s="47"/>
      <c r="C353" s="47"/>
      <c r="D353" s="47"/>
      <c r="E353" s="64" t="s">
        <v>1143</v>
      </c>
      <c r="F353" s="64">
        <v>4819</v>
      </c>
      <c r="G353" s="74">
        <f>SUM(H353:I353)</f>
        <v>1242.2</v>
      </c>
      <c r="H353" s="74">
        <v>1242.2</v>
      </c>
      <c r="I353" s="74"/>
      <c r="J353" s="74">
        <f>SUM(K353:L353)</f>
        <v>1562.7</v>
      </c>
      <c r="K353" s="74">
        <v>1562.7</v>
      </c>
      <c r="L353" s="74"/>
      <c r="M353" s="74">
        <f>SUM(N353:O353)</f>
        <v>1562.7</v>
      </c>
      <c r="N353" s="74">
        <v>1562.7</v>
      </c>
      <c r="O353" s="74"/>
      <c r="P353" s="69">
        <f t="shared" si="205"/>
        <v>0</v>
      </c>
      <c r="Q353" s="69">
        <f t="shared" si="206"/>
        <v>0</v>
      </c>
      <c r="R353" s="69">
        <f t="shared" si="207"/>
        <v>0</v>
      </c>
      <c r="S353" s="74">
        <f>SUM(T353:U353)</f>
        <v>1562.7</v>
      </c>
      <c r="T353" s="74">
        <v>1562.7</v>
      </c>
      <c r="U353" s="74"/>
      <c r="V353" s="74">
        <f>SUM(W353:X353)</f>
        <v>1562.7</v>
      </c>
      <c r="W353" s="74">
        <v>1562.7</v>
      </c>
      <c r="X353" s="74"/>
      <c r="Y353" s="69"/>
    </row>
    <row r="354" spans="1:25" s="46" customFormat="1" ht="40.5" customHeight="1">
      <c r="A354" s="49"/>
      <c r="B354" s="47"/>
      <c r="C354" s="47"/>
      <c r="D354" s="47"/>
      <c r="E354" s="64" t="s">
        <v>1159</v>
      </c>
      <c r="F354" s="64" t="s">
        <v>290</v>
      </c>
      <c r="G354" s="74">
        <f>SUM(H354:I354)</f>
        <v>0</v>
      </c>
      <c r="H354" s="74"/>
      <c r="I354" s="74"/>
      <c r="J354" s="74">
        <f>SUM(K354:L354)</f>
        <v>0</v>
      </c>
      <c r="K354" s="74"/>
      <c r="L354" s="74"/>
      <c r="M354" s="74">
        <f>SUM(N354:O354)</f>
        <v>0</v>
      </c>
      <c r="N354" s="74">
        <v>0</v>
      </c>
      <c r="O354" s="74"/>
      <c r="P354" s="69">
        <f t="shared" si="205"/>
        <v>0</v>
      </c>
      <c r="Q354" s="69">
        <f t="shared" si="206"/>
        <v>0</v>
      </c>
      <c r="R354" s="69">
        <f t="shared" si="207"/>
        <v>0</v>
      </c>
      <c r="S354" s="74">
        <f>SUM(T354:U354)</f>
        <v>0</v>
      </c>
      <c r="T354" s="74">
        <v>0</v>
      </c>
      <c r="U354" s="74"/>
      <c r="V354" s="74">
        <f>SUM(W354:X354)</f>
        <v>0</v>
      </c>
      <c r="W354" s="74">
        <v>0</v>
      </c>
      <c r="X354" s="74"/>
      <c r="Y354" s="69"/>
    </row>
    <row r="355" spans="1:25">
      <c r="A355" s="49">
        <v>2822</v>
      </c>
      <c r="B355" s="47" t="s">
        <v>225</v>
      </c>
      <c r="C355" s="47">
        <v>2</v>
      </c>
      <c r="D355" s="47">
        <v>2</v>
      </c>
      <c r="E355" s="71" t="s">
        <v>229</v>
      </c>
      <c r="F355" s="71"/>
      <c r="G355" s="74">
        <f t="shared" ref="G355:O355" si="210">SUM(G356:G357)</f>
        <v>91136.349999999991</v>
      </c>
      <c r="H355" s="74">
        <f t="shared" si="210"/>
        <v>91136.349999999991</v>
      </c>
      <c r="I355" s="74">
        <f t="shared" si="210"/>
        <v>0</v>
      </c>
      <c r="J355" s="74">
        <f t="shared" si="210"/>
        <v>75321.7</v>
      </c>
      <c r="K355" s="74">
        <f t="shared" si="210"/>
        <v>75321.7</v>
      </c>
      <c r="L355" s="74">
        <f t="shared" si="210"/>
        <v>0</v>
      </c>
      <c r="M355" s="74">
        <f>SUM(M356:M357)</f>
        <v>77321.7</v>
      </c>
      <c r="N355" s="74">
        <f t="shared" si="210"/>
        <v>77321.7</v>
      </c>
      <c r="O355" s="74">
        <f t="shared" si="210"/>
        <v>0</v>
      </c>
      <c r="P355" s="69">
        <f t="shared" si="205"/>
        <v>2000</v>
      </c>
      <c r="Q355" s="69">
        <f t="shared" si="206"/>
        <v>2000</v>
      </c>
      <c r="R355" s="69">
        <f t="shared" si="207"/>
        <v>0</v>
      </c>
      <c r="S355" s="74">
        <f t="shared" ref="S355:X355" si="211">SUM(S356:S357)</f>
        <v>86717.48</v>
      </c>
      <c r="T355" s="74">
        <f t="shared" si="211"/>
        <v>86717.48</v>
      </c>
      <c r="U355" s="74">
        <f t="shared" si="211"/>
        <v>0</v>
      </c>
      <c r="V355" s="74">
        <f t="shared" si="211"/>
        <v>89934.553999999989</v>
      </c>
      <c r="W355" s="74">
        <f t="shared" si="211"/>
        <v>89934.553999999989</v>
      </c>
      <c r="X355" s="74">
        <f t="shared" si="211"/>
        <v>0</v>
      </c>
      <c r="Y355" s="69"/>
    </row>
    <row r="356" spans="1:25">
      <c r="A356" s="49"/>
      <c r="B356" s="47"/>
      <c r="C356" s="47"/>
      <c r="D356" s="47"/>
      <c r="E356" s="64" t="s">
        <v>1147</v>
      </c>
      <c r="F356" s="64">
        <v>4511</v>
      </c>
      <c r="G356" s="74">
        <f>SUM(H356:I356)</f>
        <v>80379.95</v>
      </c>
      <c r="H356" s="74">
        <v>80379.95</v>
      </c>
      <c r="I356" s="74"/>
      <c r="J356" s="74">
        <f>SUM(K356:L356)</f>
        <v>56574.6</v>
      </c>
      <c r="K356" s="74">
        <v>56574.6</v>
      </c>
      <c r="L356" s="74"/>
      <c r="M356" s="74">
        <f>SUM(N356:O356)</f>
        <v>58574.6</v>
      </c>
      <c r="N356" s="74">
        <v>58574.6</v>
      </c>
      <c r="O356" s="74"/>
      <c r="P356" s="69">
        <f t="shared" si="205"/>
        <v>2000</v>
      </c>
      <c r="Q356" s="69">
        <f t="shared" si="206"/>
        <v>2000</v>
      </c>
      <c r="R356" s="69">
        <f t="shared" si="207"/>
        <v>0</v>
      </c>
      <c r="S356" s="74">
        <f>SUM(T356:U356)</f>
        <v>64341.479999999996</v>
      </c>
      <c r="T356" s="74">
        <v>64341.479999999996</v>
      </c>
      <c r="U356" s="74"/>
      <c r="V356" s="74">
        <f>SUM(W356:X356)</f>
        <v>67558.553999999989</v>
      </c>
      <c r="W356" s="74">
        <v>67558.553999999989</v>
      </c>
      <c r="X356" s="74"/>
      <c r="Y356" s="69"/>
    </row>
    <row r="357" spans="1:25" ht="21">
      <c r="A357" s="49"/>
      <c r="B357" s="47"/>
      <c r="C357" s="47"/>
      <c r="D357" s="47"/>
      <c r="E357" s="64" t="s">
        <v>1143</v>
      </c>
      <c r="F357" s="64">
        <v>4819</v>
      </c>
      <c r="G357" s="74">
        <f>SUM(H357:I357)</f>
        <v>10756.4</v>
      </c>
      <c r="H357" s="74">
        <v>10756.4</v>
      </c>
      <c r="I357" s="74"/>
      <c r="J357" s="74">
        <f>SUM(K357:L357)</f>
        <v>18747.099999999999</v>
      </c>
      <c r="K357" s="74">
        <v>18747.099999999999</v>
      </c>
      <c r="L357" s="74"/>
      <c r="M357" s="74">
        <f>SUM(N357:O357)</f>
        <v>18747.099999999999</v>
      </c>
      <c r="N357" s="74">
        <v>18747.099999999999</v>
      </c>
      <c r="O357" s="74"/>
      <c r="P357" s="69">
        <f t="shared" si="205"/>
        <v>0</v>
      </c>
      <c r="Q357" s="69">
        <f t="shared" si="206"/>
        <v>0</v>
      </c>
      <c r="R357" s="69">
        <f t="shared" si="207"/>
        <v>0</v>
      </c>
      <c r="S357" s="74">
        <f>SUM(T357:U357)</f>
        <v>22376</v>
      </c>
      <c r="T357" s="74">
        <v>22376</v>
      </c>
      <c r="U357" s="74"/>
      <c r="V357" s="74">
        <f>SUM(W357:X357)</f>
        <v>22376</v>
      </c>
      <c r="W357" s="74">
        <v>22376</v>
      </c>
      <c r="X357" s="74"/>
      <c r="Y357" s="69"/>
    </row>
    <row r="358" spans="1:25" ht="24" customHeight="1">
      <c r="A358" s="49">
        <v>2823</v>
      </c>
      <c r="B358" s="47" t="s">
        <v>225</v>
      </c>
      <c r="C358" s="47">
        <v>2</v>
      </c>
      <c r="D358" s="47">
        <v>3</v>
      </c>
      <c r="E358" s="71" t="s">
        <v>230</v>
      </c>
      <c r="F358" s="71"/>
      <c r="G358" s="74">
        <f>SUM(G359:G360)</f>
        <v>545935.46</v>
      </c>
      <c r="H358" s="74">
        <f>SUM(H359:H360)</f>
        <v>545935.46</v>
      </c>
      <c r="I358" s="74">
        <f>SUM(I359:I360)</f>
        <v>0</v>
      </c>
      <c r="J358" s="74">
        <f>+J359+J360+J361</f>
        <v>586357.70000000007</v>
      </c>
      <c r="K358" s="74">
        <f t="shared" ref="K358:X358" si="212">+K359+K360+K361</f>
        <v>586357.70000000007</v>
      </c>
      <c r="L358" s="74">
        <f t="shared" si="212"/>
        <v>0</v>
      </c>
      <c r="M358" s="74">
        <f t="shared" si="212"/>
        <v>589675.30000000005</v>
      </c>
      <c r="N358" s="74">
        <f t="shared" si="212"/>
        <v>589675.30000000005</v>
      </c>
      <c r="O358" s="74">
        <f t="shared" si="212"/>
        <v>0</v>
      </c>
      <c r="P358" s="69">
        <f>M358-J358</f>
        <v>3317.5999999999767</v>
      </c>
      <c r="Q358" s="69">
        <f>N358-K358</f>
        <v>3317.5999999999767</v>
      </c>
      <c r="R358" s="69">
        <f>O358-L358</f>
        <v>0</v>
      </c>
      <c r="S358" s="74">
        <f t="shared" si="212"/>
        <v>605652.6</v>
      </c>
      <c r="T358" s="74">
        <f t="shared" si="212"/>
        <v>605652.6</v>
      </c>
      <c r="U358" s="74">
        <f t="shared" si="212"/>
        <v>0</v>
      </c>
      <c r="V358" s="74">
        <f t="shared" si="212"/>
        <v>643550.15500000003</v>
      </c>
      <c r="W358" s="74">
        <f t="shared" si="212"/>
        <v>643550.15500000003</v>
      </c>
      <c r="X358" s="74">
        <f t="shared" si="212"/>
        <v>0</v>
      </c>
      <c r="Y358" s="69"/>
    </row>
    <row r="359" spans="1:25">
      <c r="A359" s="49"/>
      <c r="B359" s="47"/>
      <c r="C359" s="47"/>
      <c r="D359" s="47"/>
      <c r="E359" s="64" t="s">
        <v>1147</v>
      </c>
      <c r="F359" s="64">
        <v>4511</v>
      </c>
      <c r="G359" s="74">
        <f>SUM(H359:I359)</f>
        <v>511948.4</v>
      </c>
      <c r="H359" s="74">
        <v>511948.4</v>
      </c>
      <c r="I359" s="74"/>
      <c r="J359" s="74">
        <f>SUM(K359:L359)</f>
        <v>550473.80000000005</v>
      </c>
      <c r="K359" s="74">
        <v>550473.80000000005</v>
      </c>
      <c r="L359" s="74"/>
      <c r="M359" s="74">
        <f>SUM(N359:O359)</f>
        <v>552973.80000000005</v>
      </c>
      <c r="N359" s="74">
        <v>552973.80000000005</v>
      </c>
      <c r="O359" s="74"/>
      <c r="P359" s="69">
        <f t="shared" si="205"/>
        <v>2500</v>
      </c>
      <c r="Q359" s="69">
        <f t="shared" si="206"/>
        <v>2500</v>
      </c>
      <c r="R359" s="69">
        <f t="shared" si="207"/>
        <v>0</v>
      </c>
      <c r="S359" s="74">
        <f t="shared" ref="S359:S366" si="213">SUM(T359:U359)</f>
        <v>557951.1</v>
      </c>
      <c r="T359" s="74">
        <v>557951.1</v>
      </c>
      <c r="U359" s="74"/>
      <c r="V359" s="74">
        <f t="shared" ref="V359:V366" si="214">SUM(W359:X359)</f>
        <v>585848.65500000003</v>
      </c>
      <c r="W359" s="74">
        <v>585848.65500000003</v>
      </c>
      <c r="X359" s="74"/>
      <c r="Y359" s="69"/>
    </row>
    <row r="360" spans="1:25" ht="21">
      <c r="A360" s="49"/>
      <c r="B360" s="47"/>
      <c r="C360" s="47"/>
      <c r="D360" s="47"/>
      <c r="E360" s="64" t="s">
        <v>1143</v>
      </c>
      <c r="F360" s="64">
        <v>4819</v>
      </c>
      <c r="G360" s="74">
        <f>SUM(H360:I360)</f>
        <v>33987.06</v>
      </c>
      <c r="H360" s="74">
        <v>33987.06</v>
      </c>
      <c r="I360" s="74"/>
      <c r="J360" s="74">
        <f>SUM(K360:L360)</f>
        <v>33583.9</v>
      </c>
      <c r="K360" s="74">
        <v>33583.9</v>
      </c>
      <c r="L360" s="74"/>
      <c r="M360" s="74">
        <f>SUM(N360:O360)</f>
        <v>33701.5</v>
      </c>
      <c r="N360" s="74">
        <f>3500+30201.5</f>
        <v>33701.5</v>
      </c>
      <c r="O360" s="74"/>
      <c r="P360" s="69">
        <f t="shared" si="205"/>
        <v>117.59999999999854</v>
      </c>
      <c r="Q360" s="69">
        <f t="shared" si="206"/>
        <v>117.59999999999854</v>
      </c>
      <c r="R360" s="69">
        <f t="shared" si="207"/>
        <v>0</v>
      </c>
      <c r="S360" s="74">
        <f t="shared" si="213"/>
        <v>43701.5</v>
      </c>
      <c r="T360" s="74">
        <f>3500+40201.5</f>
        <v>43701.5</v>
      </c>
      <c r="U360" s="74"/>
      <c r="V360" s="74">
        <f t="shared" si="214"/>
        <v>53701.5</v>
      </c>
      <c r="W360" s="74">
        <f>3500+50201.5</f>
        <v>53701.5</v>
      </c>
      <c r="X360" s="74"/>
      <c r="Y360" s="69"/>
    </row>
    <row r="361" spans="1:25">
      <c r="A361" s="49"/>
      <c r="B361" s="47"/>
      <c r="C361" s="47"/>
      <c r="D361" s="47"/>
      <c r="E361" s="64" t="s">
        <v>1146</v>
      </c>
      <c r="F361" s="64" t="s">
        <v>648</v>
      </c>
      <c r="G361" s="74"/>
      <c r="H361" s="74"/>
      <c r="I361" s="74"/>
      <c r="J361" s="74">
        <f>SUM(K361:L361)</f>
        <v>2300</v>
      </c>
      <c r="K361" s="74">
        <v>2300</v>
      </c>
      <c r="L361" s="74"/>
      <c r="M361" s="74">
        <f>SUM(N361:O361)</f>
        <v>3000</v>
      </c>
      <c r="N361" s="74">
        <v>3000</v>
      </c>
      <c r="O361" s="74"/>
      <c r="P361" s="69"/>
      <c r="Q361" s="69"/>
      <c r="R361" s="69"/>
      <c r="S361" s="74">
        <f t="shared" si="213"/>
        <v>4000</v>
      </c>
      <c r="T361" s="74">
        <v>4000</v>
      </c>
      <c r="U361" s="74"/>
      <c r="V361" s="74">
        <f t="shared" si="214"/>
        <v>4000</v>
      </c>
      <c r="W361" s="74">
        <v>4000</v>
      </c>
      <c r="X361" s="74"/>
      <c r="Y361" s="69"/>
    </row>
    <row r="362" spans="1:25">
      <c r="A362" s="49">
        <v>2824</v>
      </c>
      <c r="B362" s="47" t="s">
        <v>225</v>
      </c>
      <c r="C362" s="47">
        <v>2</v>
      </c>
      <c r="D362" s="47">
        <v>4</v>
      </c>
      <c r="E362" s="71" t="s">
        <v>231</v>
      </c>
      <c r="F362" s="71"/>
      <c r="G362" s="74">
        <f t="shared" ref="G362:G370" si="215">SUM(H362:I362)</f>
        <v>0</v>
      </c>
      <c r="H362" s="74">
        <f>SUM(H363:H364)</f>
        <v>0</v>
      </c>
      <c r="I362" s="74">
        <f>SUM(I363:I364)</f>
        <v>0</v>
      </c>
      <c r="J362" s="74">
        <f t="shared" ref="J362:J370" si="216">SUM(K362:L362)</f>
        <v>0</v>
      </c>
      <c r="K362" s="74">
        <f>SUM(K363:K364)</f>
        <v>0</v>
      </c>
      <c r="L362" s="74">
        <f>SUM(L363:L364)</f>
        <v>0</v>
      </c>
      <c r="M362" s="74">
        <f t="shared" ref="M362:M370" si="217">SUM(N362:O362)</f>
        <v>0</v>
      </c>
      <c r="N362" s="74">
        <f>SUM(N363:N364)</f>
        <v>0</v>
      </c>
      <c r="O362" s="74">
        <f>SUM(O363:O364)</f>
        <v>0</v>
      </c>
      <c r="P362" s="69">
        <f t="shared" si="205"/>
        <v>0</v>
      </c>
      <c r="Q362" s="69">
        <f t="shared" si="206"/>
        <v>0</v>
      </c>
      <c r="R362" s="69">
        <f t="shared" si="207"/>
        <v>0</v>
      </c>
      <c r="S362" s="74">
        <f t="shared" si="213"/>
        <v>0</v>
      </c>
      <c r="T362" s="74">
        <f>SUM(T363:T364)</f>
        <v>0</v>
      </c>
      <c r="U362" s="74">
        <f>SUM(U363:U364)</f>
        <v>0</v>
      </c>
      <c r="V362" s="74">
        <f t="shared" si="214"/>
        <v>0</v>
      </c>
      <c r="W362" s="74">
        <f>SUM(W363:W364)</f>
        <v>0</v>
      </c>
      <c r="X362" s="74">
        <f>SUM(X363:X364)</f>
        <v>0</v>
      </c>
      <c r="Y362" s="69"/>
    </row>
    <row r="363" spans="1:25">
      <c r="A363" s="49"/>
      <c r="B363" s="47"/>
      <c r="C363" s="47"/>
      <c r="D363" s="47"/>
      <c r="E363" s="64" t="s">
        <v>914</v>
      </c>
      <c r="F363" s="64" t="s">
        <v>263</v>
      </c>
      <c r="G363" s="74">
        <f t="shared" si="215"/>
        <v>0</v>
      </c>
      <c r="H363" s="74"/>
      <c r="I363" s="74"/>
      <c r="J363" s="74">
        <f t="shared" si="216"/>
        <v>0</v>
      </c>
      <c r="K363" s="74"/>
      <c r="L363" s="74"/>
      <c r="M363" s="74">
        <f t="shared" si="217"/>
        <v>0</v>
      </c>
      <c r="N363" s="74"/>
      <c r="O363" s="74"/>
      <c r="P363" s="69">
        <f t="shared" si="205"/>
        <v>0</v>
      </c>
      <c r="Q363" s="69">
        <f t="shared" si="206"/>
        <v>0</v>
      </c>
      <c r="R363" s="69">
        <f t="shared" si="207"/>
        <v>0</v>
      </c>
      <c r="S363" s="74">
        <f t="shared" si="213"/>
        <v>0</v>
      </c>
      <c r="T363" s="74"/>
      <c r="U363" s="74"/>
      <c r="V363" s="74">
        <f t="shared" si="214"/>
        <v>0</v>
      </c>
      <c r="W363" s="74"/>
      <c r="X363" s="74"/>
      <c r="Y363" s="69"/>
    </row>
    <row r="364" spans="1:25">
      <c r="A364" s="49"/>
      <c r="B364" s="47"/>
      <c r="C364" s="47"/>
      <c r="D364" s="47"/>
      <c r="E364" s="63" t="s">
        <v>912</v>
      </c>
      <c r="F364" s="63" t="s">
        <v>913</v>
      </c>
      <c r="G364" s="74">
        <f t="shared" si="215"/>
        <v>0</v>
      </c>
      <c r="H364" s="74"/>
      <c r="I364" s="74"/>
      <c r="J364" s="74">
        <f t="shared" si="216"/>
        <v>0</v>
      </c>
      <c r="K364" s="74"/>
      <c r="L364" s="74"/>
      <c r="M364" s="74">
        <f t="shared" si="217"/>
        <v>0</v>
      </c>
      <c r="N364" s="74"/>
      <c r="O364" s="74"/>
      <c r="P364" s="69">
        <f t="shared" si="205"/>
        <v>0</v>
      </c>
      <c r="Q364" s="69">
        <f t="shared" si="206"/>
        <v>0</v>
      </c>
      <c r="R364" s="69">
        <f t="shared" si="207"/>
        <v>0</v>
      </c>
      <c r="S364" s="74">
        <f t="shared" si="213"/>
        <v>0</v>
      </c>
      <c r="T364" s="74"/>
      <c r="U364" s="74"/>
      <c r="V364" s="74">
        <f t="shared" si="214"/>
        <v>0</v>
      </c>
      <c r="W364" s="74"/>
      <c r="X364" s="74"/>
      <c r="Y364" s="69"/>
    </row>
    <row r="365" spans="1:25">
      <c r="A365" s="49">
        <v>2825</v>
      </c>
      <c r="B365" s="47" t="s">
        <v>225</v>
      </c>
      <c r="C365" s="47">
        <v>2</v>
      </c>
      <c r="D365" s="47">
        <v>5</v>
      </c>
      <c r="E365" s="71" t="s">
        <v>232</v>
      </c>
      <c r="F365" s="71"/>
      <c r="G365" s="74">
        <f t="shared" si="215"/>
        <v>0</v>
      </c>
      <c r="H365" s="158"/>
      <c r="I365" s="158"/>
      <c r="J365" s="74">
        <f t="shared" si="216"/>
        <v>0</v>
      </c>
      <c r="K365" s="158"/>
      <c r="L365" s="158"/>
      <c r="M365" s="74">
        <f t="shared" si="217"/>
        <v>0</v>
      </c>
      <c r="N365" s="158"/>
      <c r="O365" s="158"/>
      <c r="P365" s="69">
        <f t="shared" si="205"/>
        <v>0</v>
      </c>
      <c r="Q365" s="69">
        <f t="shared" si="206"/>
        <v>0</v>
      </c>
      <c r="R365" s="69">
        <f t="shared" si="207"/>
        <v>0</v>
      </c>
      <c r="S365" s="74">
        <f t="shared" si="213"/>
        <v>0</v>
      </c>
      <c r="T365" s="158"/>
      <c r="U365" s="158"/>
      <c r="V365" s="74">
        <f t="shared" si="214"/>
        <v>0</v>
      </c>
      <c r="W365" s="158"/>
      <c r="X365" s="158"/>
      <c r="Y365" s="69"/>
    </row>
    <row r="366" spans="1:25">
      <c r="A366" s="49">
        <v>2826</v>
      </c>
      <c r="B366" s="47" t="s">
        <v>225</v>
      </c>
      <c r="C366" s="47">
        <v>2</v>
      </c>
      <c r="D366" s="47">
        <v>6</v>
      </c>
      <c r="E366" s="71" t="s">
        <v>870</v>
      </c>
      <c r="F366" s="71"/>
      <c r="G366" s="74">
        <f t="shared" si="215"/>
        <v>0</v>
      </c>
      <c r="H366" s="74"/>
      <c r="I366" s="74"/>
      <c r="J366" s="74">
        <f t="shared" si="216"/>
        <v>0</v>
      </c>
      <c r="K366" s="74"/>
      <c r="L366" s="74"/>
      <c r="M366" s="74">
        <f t="shared" si="217"/>
        <v>0</v>
      </c>
      <c r="N366" s="74"/>
      <c r="O366" s="74"/>
      <c r="P366" s="69">
        <f t="shared" si="205"/>
        <v>0</v>
      </c>
      <c r="Q366" s="69">
        <f t="shared" si="206"/>
        <v>0</v>
      </c>
      <c r="R366" s="69">
        <f t="shared" si="207"/>
        <v>0</v>
      </c>
      <c r="S366" s="74">
        <f t="shared" si="213"/>
        <v>0</v>
      </c>
      <c r="T366" s="74"/>
      <c r="U366" s="74"/>
      <c r="V366" s="74">
        <f t="shared" si="214"/>
        <v>0</v>
      </c>
      <c r="W366" s="74"/>
      <c r="X366" s="74"/>
      <c r="Y366" s="69"/>
    </row>
    <row r="367" spans="1:25" ht="21">
      <c r="A367" s="49">
        <v>2827</v>
      </c>
      <c r="B367" s="47" t="s">
        <v>225</v>
      </c>
      <c r="C367" s="47">
        <v>2</v>
      </c>
      <c r="D367" s="47">
        <v>7</v>
      </c>
      <c r="E367" s="71" t="s">
        <v>871</v>
      </c>
      <c r="F367" s="71"/>
      <c r="G367" s="74">
        <f>SUM(G368:G372)</f>
        <v>13407.139800000001</v>
      </c>
      <c r="H367" s="74">
        <f t="shared" ref="H367:O367" si="218">SUM(H368:H372)</f>
        <v>275</v>
      </c>
      <c r="I367" s="74">
        <f t="shared" si="218"/>
        <v>13132.139800000001</v>
      </c>
      <c r="J367" s="74">
        <f t="shared" si="218"/>
        <v>12700</v>
      </c>
      <c r="K367" s="74">
        <f t="shared" si="218"/>
        <v>2000</v>
      </c>
      <c r="L367" s="74">
        <f t="shared" si="218"/>
        <v>10700</v>
      </c>
      <c r="M367" s="74">
        <f>SUM(M368:M372)</f>
        <v>72001.425000000003</v>
      </c>
      <c r="N367" s="74">
        <f t="shared" si="218"/>
        <v>2000</v>
      </c>
      <c r="O367" s="74">
        <f t="shared" si="218"/>
        <v>70001.425000000003</v>
      </c>
      <c r="P367" s="69">
        <f t="shared" si="205"/>
        <v>59301.425000000003</v>
      </c>
      <c r="Q367" s="69">
        <f t="shared" si="206"/>
        <v>0</v>
      </c>
      <c r="R367" s="69">
        <f t="shared" si="207"/>
        <v>59301.425000000003</v>
      </c>
      <c r="S367" s="74">
        <f t="shared" ref="S367:X367" si="219">SUM(S368:S372)</f>
        <v>43192.600000000093</v>
      </c>
      <c r="T367" s="74">
        <f t="shared" si="219"/>
        <v>2000</v>
      </c>
      <c r="U367" s="74">
        <f t="shared" si="219"/>
        <v>41192.600000000093</v>
      </c>
      <c r="V367" s="74">
        <f t="shared" si="219"/>
        <v>53500</v>
      </c>
      <c r="W367" s="74">
        <f t="shared" si="219"/>
        <v>2000</v>
      </c>
      <c r="X367" s="74">
        <f t="shared" si="219"/>
        <v>51500</v>
      </c>
      <c r="Y367" s="69"/>
    </row>
    <row r="368" spans="1:25">
      <c r="A368" s="49"/>
      <c r="B368" s="47"/>
      <c r="C368" s="47"/>
      <c r="D368" s="47"/>
      <c r="E368" s="64" t="s">
        <v>1148</v>
      </c>
      <c r="F368" s="64">
        <v>4251</v>
      </c>
      <c r="G368" s="74">
        <f t="shared" si="215"/>
        <v>0</v>
      </c>
      <c r="H368" s="74"/>
      <c r="I368" s="74"/>
      <c r="J368" s="74">
        <f t="shared" si="216"/>
        <v>1000</v>
      </c>
      <c r="K368" s="74">
        <v>1000</v>
      </c>
      <c r="L368" s="74"/>
      <c r="M368" s="74">
        <f t="shared" si="217"/>
        <v>1000</v>
      </c>
      <c r="N368" s="74">
        <v>1000</v>
      </c>
      <c r="O368" s="74"/>
      <c r="P368" s="69">
        <f t="shared" si="205"/>
        <v>0</v>
      </c>
      <c r="Q368" s="69">
        <f t="shared" si="206"/>
        <v>0</v>
      </c>
      <c r="R368" s="69">
        <f t="shared" si="207"/>
        <v>0</v>
      </c>
      <c r="S368" s="74">
        <f t="shared" ref="S368:S373" si="220">SUM(T368:U368)</f>
        <v>1000</v>
      </c>
      <c r="T368" s="74">
        <v>1000</v>
      </c>
      <c r="U368" s="74"/>
      <c r="V368" s="74">
        <f t="shared" ref="V368:V373" si="221">SUM(W368:X368)</f>
        <v>1000</v>
      </c>
      <c r="W368" s="74">
        <v>1000</v>
      </c>
      <c r="X368" s="74"/>
      <c r="Y368" s="69"/>
    </row>
    <row r="369" spans="1:25">
      <c r="A369" s="49"/>
      <c r="B369" s="47"/>
      <c r="C369" s="47"/>
      <c r="D369" s="47"/>
      <c r="E369" s="64" t="s">
        <v>1149</v>
      </c>
      <c r="F369" s="64">
        <v>4269</v>
      </c>
      <c r="G369" s="74">
        <f t="shared" si="215"/>
        <v>275</v>
      </c>
      <c r="H369" s="74">
        <v>275</v>
      </c>
      <c r="I369" s="74"/>
      <c r="J369" s="74">
        <f t="shared" si="216"/>
        <v>1000</v>
      </c>
      <c r="K369" s="74">
        <v>1000</v>
      </c>
      <c r="L369" s="74"/>
      <c r="M369" s="74">
        <f t="shared" si="217"/>
        <v>1000</v>
      </c>
      <c r="N369" s="74">
        <v>1000</v>
      </c>
      <c r="O369" s="74"/>
      <c r="P369" s="69">
        <f t="shared" si="205"/>
        <v>0</v>
      </c>
      <c r="Q369" s="69">
        <f t="shared" si="206"/>
        <v>0</v>
      </c>
      <c r="R369" s="69">
        <f t="shared" si="207"/>
        <v>0</v>
      </c>
      <c r="S369" s="74">
        <f t="shared" si="220"/>
        <v>1000</v>
      </c>
      <c r="T369" s="74">
        <v>1000</v>
      </c>
      <c r="U369" s="74"/>
      <c r="V369" s="74">
        <f t="shared" si="221"/>
        <v>1000</v>
      </c>
      <c r="W369" s="74">
        <v>1000</v>
      </c>
      <c r="X369" s="74"/>
      <c r="Y369" s="69"/>
    </row>
    <row r="370" spans="1:25">
      <c r="A370" s="49"/>
      <c r="B370" s="47"/>
      <c r="C370" s="47"/>
      <c r="D370" s="47"/>
      <c r="E370" s="64" t="s">
        <v>1150</v>
      </c>
      <c r="F370" s="64">
        <v>5112</v>
      </c>
      <c r="G370" s="74">
        <f t="shared" si="215"/>
        <v>13132.139800000001</v>
      </c>
      <c r="H370" s="74"/>
      <c r="I370" s="74">
        <v>13132.139800000001</v>
      </c>
      <c r="J370" s="74">
        <f t="shared" si="216"/>
        <v>8200</v>
      </c>
      <c r="K370" s="74"/>
      <c r="L370" s="74">
        <v>8200</v>
      </c>
      <c r="M370" s="74">
        <f t="shared" si="217"/>
        <v>10000</v>
      </c>
      <c r="N370" s="74"/>
      <c r="O370" s="74">
        <v>10000</v>
      </c>
      <c r="P370" s="69">
        <f t="shared" si="205"/>
        <v>1800</v>
      </c>
      <c r="Q370" s="69">
        <f t="shared" si="206"/>
        <v>0</v>
      </c>
      <c r="R370" s="69">
        <f t="shared" si="207"/>
        <v>1800</v>
      </c>
      <c r="S370" s="74">
        <f t="shared" si="220"/>
        <v>37692.600000000093</v>
      </c>
      <c r="T370" s="74"/>
      <c r="U370" s="74">
        <v>37692.600000000093</v>
      </c>
      <c r="V370" s="74">
        <f t="shared" si="221"/>
        <v>45000</v>
      </c>
      <c r="W370" s="74"/>
      <c r="X370" s="74">
        <v>45000</v>
      </c>
      <c r="Y370" s="69"/>
    </row>
    <row r="371" spans="1:25">
      <c r="A371" s="49"/>
      <c r="B371" s="47"/>
      <c r="C371" s="47"/>
      <c r="D371" s="47"/>
      <c r="E371" s="64" t="s">
        <v>1151</v>
      </c>
      <c r="F371" s="64">
        <v>5113</v>
      </c>
      <c r="G371" s="74">
        <f>SUM(H371:I371)</f>
        <v>0</v>
      </c>
      <c r="H371" s="74"/>
      <c r="I371" s="74"/>
      <c r="J371" s="74">
        <f>SUM(K371:L371)</f>
        <v>2500</v>
      </c>
      <c r="K371" s="74"/>
      <c r="L371" s="74">
        <v>2500</v>
      </c>
      <c r="M371" s="74">
        <f>SUM(N371:O371)</f>
        <v>60001.425000000003</v>
      </c>
      <c r="N371" s="74"/>
      <c r="O371" s="74">
        <v>60001.425000000003</v>
      </c>
      <c r="P371" s="69">
        <f t="shared" si="205"/>
        <v>57501.425000000003</v>
      </c>
      <c r="Q371" s="69">
        <f t="shared" si="206"/>
        <v>0</v>
      </c>
      <c r="R371" s="69">
        <f t="shared" si="207"/>
        <v>57501.425000000003</v>
      </c>
      <c r="S371" s="74">
        <f t="shared" si="220"/>
        <v>3500</v>
      </c>
      <c r="T371" s="74"/>
      <c r="U371" s="74">
        <v>3500</v>
      </c>
      <c r="V371" s="74">
        <f t="shared" si="221"/>
        <v>6500</v>
      </c>
      <c r="W371" s="74"/>
      <c r="X371" s="74">
        <v>6500</v>
      </c>
      <c r="Y371" s="69"/>
    </row>
    <row r="372" spans="1:25">
      <c r="A372" s="49"/>
      <c r="B372" s="47"/>
      <c r="C372" s="47"/>
      <c r="D372" s="47"/>
      <c r="E372" s="64" t="s">
        <v>1160</v>
      </c>
      <c r="F372" s="64">
        <v>5411</v>
      </c>
      <c r="G372" s="74">
        <f>SUM(H372:I372)</f>
        <v>0</v>
      </c>
      <c r="H372" s="74"/>
      <c r="I372" s="74"/>
      <c r="J372" s="74">
        <f>SUM(K372:L372)</f>
        <v>0</v>
      </c>
      <c r="K372" s="74"/>
      <c r="L372" s="74"/>
      <c r="M372" s="74">
        <f>SUM(N372:O372)</f>
        <v>0</v>
      </c>
      <c r="N372" s="74"/>
      <c r="O372" s="74"/>
      <c r="P372" s="69">
        <f t="shared" si="205"/>
        <v>0</v>
      </c>
      <c r="Q372" s="69">
        <f t="shared" si="206"/>
        <v>0</v>
      </c>
      <c r="R372" s="69">
        <f t="shared" si="207"/>
        <v>0</v>
      </c>
      <c r="S372" s="74">
        <f t="shared" si="220"/>
        <v>0</v>
      </c>
      <c r="T372" s="74"/>
      <c r="U372" s="74"/>
      <c r="V372" s="74">
        <f t="shared" si="221"/>
        <v>0</v>
      </c>
      <c r="W372" s="74"/>
      <c r="X372" s="74"/>
      <c r="Y372" s="69"/>
    </row>
    <row r="373" spans="1:25" ht="36.75" customHeight="1">
      <c r="A373" s="51">
        <v>2830</v>
      </c>
      <c r="B373" s="50" t="s">
        <v>225</v>
      </c>
      <c r="C373" s="50">
        <v>3</v>
      </c>
      <c r="D373" s="50">
        <v>0</v>
      </c>
      <c r="E373" s="67" t="s">
        <v>872</v>
      </c>
      <c r="F373" s="67"/>
      <c r="G373" s="158">
        <f>SUM(H373:I373)</f>
        <v>0</v>
      </c>
      <c r="H373" s="158">
        <f>SUM(H376+H375+H378)</f>
        <v>0</v>
      </c>
      <c r="I373" s="158">
        <f>SUM(I376+I375+I378)</f>
        <v>0</v>
      </c>
      <c r="J373" s="158">
        <f>SUM(K373:L373)</f>
        <v>0</v>
      </c>
      <c r="K373" s="158">
        <f>SUM(K376+K375+K378)</f>
        <v>0</v>
      </c>
      <c r="L373" s="158">
        <f>SUM(L376+L375+L378)</f>
        <v>0</v>
      </c>
      <c r="M373" s="158">
        <f>SUM(N373:O373)</f>
        <v>0</v>
      </c>
      <c r="N373" s="158">
        <f>SUM(N376+N375+N378)</f>
        <v>0</v>
      </c>
      <c r="O373" s="158">
        <f>SUM(O376+O375+O378)</f>
        <v>0</v>
      </c>
      <c r="P373" s="195">
        <f t="shared" si="205"/>
        <v>0</v>
      </c>
      <c r="Q373" s="195">
        <f t="shared" si="206"/>
        <v>0</v>
      </c>
      <c r="R373" s="195">
        <f t="shared" si="207"/>
        <v>0</v>
      </c>
      <c r="S373" s="158">
        <f t="shared" si="220"/>
        <v>0</v>
      </c>
      <c r="T373" s="158">
        <f>SUM(T376+T375+T378)</f>
        <v>0</v>
      </c>
      <c r="U373" s="158">
        <f>SUM(U376+U375+U378)</f>
        <v>0</v>
      </c>
      <c r="V373" s="158">
        <f t="shared" si="221"/>
        <v>0</v>
      </c>
      <c r="W373" s="158">
        <f>SUM(W376+W375+W378)</f>
        <v>0</v>
      </c>
      <c r="X373" s="158">
        <f>SUM(X376+X375+X378)</f>
        <v>0</v>
      </c>
      <c r="Y373" s="69"/>
    </row>
    <row r="374" spans="1:25" s="48" customFormat="1" ht="15" customHeight="1">
      <c r="A374" s="49"/>
      <c r="B374" s="47"/>
      <c r="C374" s="47"/>
      <c r="D374" s="47"/>
      <c r="E374" s="71" t="s">
        <v>192</v>
      </c>
      <c r="F374" s="71"/>
      <c r="G374" s="74"/>
      <c r="H374" s="74"/>
      <c r="I374" s="74"/>
      <c r="J374" s="74"/>
      <c r="K374" s="74"/>
      <c r="L374" s="74"/>
      <c r="M374" s="74"/>
      <c r="N374" s="74"/>
      <c r="O374" s="74"/>
      <c r="P374" s="69">
        <f t="shared" si="205"/>
        <v>0</v>
      </c>
      <c r="Q374" s="69">
        <f t="shared" si="206"/>
        <v>0</v>
      </c>
      <c r="R374" s="69">
        <f t="shared" si="207"/>
        <v>0</v>
      </c>
      <c r="S374" s="74"/>
      <c r="T374" s="74"/>
      <c r="U374" s="74"/>
      <c r="V374" s="74"/>
      <c r="W374" s="74"/>
      <c r="X374" s="74"/>
      <c r="Y374" s="69"/>
    </row>
    <row r="375" spans="1:25" ht="19.5" customHeight="1">
      <c r="A375" s="49">
        <v>2831</v>
      </c>
      <c r="B375" s="47" t="s">
        <v>225</v>
      </c>
      <c r="C375" s="47">
        <v>3</v>
      </c>
      <c r="D375" s="47">
        <v>1</v>
      </c>
      <c r="E375" s="71" t="s">
        <v>873</v>
      </c>
      <c r="F375" s="71"/>
      <c r="G375" s="74">
        <f>SUM(H375:I375)</f>
        <v>0</v>
      </c>
      <c r="H375" s="74"/>
      <c r="I375" s="74"/>
      <c r="J375" s="74">
        <f>SUM(K375:L375)</f>
        <v>0</v>
      </c>
      <c r="K375" s="74"/>
      <c r="L375" s="74"/>
      <c r="M375" s="74">
        <f>SUM(N375:O375)</f>
        <v>0</v>
      </c>
      <c r="N375" s="74"/>
      <c r="O375" s="74"/>
      <c r="P375" s="69">
        <f t="shared" si="205"/>
        <v>0</v>
      </c>
      <c r="Q375" s="69">
        <f t="shared" si="206"/>
        <v>0</v>
      </c>
      <c r="R375" s="69">
        <f t="shared" si="207"/>
        <v>0</v>
      </c>
      <c r="S375" s="74">
        <f>SUM(T375:U375)</f>
        <v>0</v>
      </c>
      <c r="T375" s="74"/>
      <c r="U375" s="74"/>
      <c r="V375" s="74">
        <f>SUM(W375:X375)</f>
        <v>0</v>
      </c>
      <c r="W375" s="74"/>
      <c r="X375" s="74"/>
      <c r="Y375" s="69"/>
    </row>
    <row r="376" spans="1:25">
      <c r="A376" s="49">
        <v>2832</v>
      </c>
      <c r="B376" s="47" t="s">
        <v>225</v>
      </c>
      <c r="C376" s="47">
        <v>3</v>
      </c>
      <c r="D376" s="47">
        <v>2</v>
      </c>
      <c r="E376" s="71" t="s">
        <v>874</v>
      </c>
      <c r="F376" s="71"/>
      <c r="G376" s="74">
        <f>SUM(H376:I376)</f>
        <v>0</v>
      </c>
      <c r="H376" s="74">
        <f>H377</f>
        <v>0</v>
      </c>
      <c r="I376" s="74">
        <f>I377</f>
        <v>0</v>
      </c>
      <c r="J376" s="74">
        <f>SUM(K376:L376)</f>
        <v>0</v>
      </c>
      <c r="K376" s="74">
        <f>K377</f>
        <v>0</v>
      </c>
      <c r="L376" s="74">
        <f>L377</f>
        <v>0</v>
      </c>
      <c r="M376" s="74">
        <f>SUM(N376:O376)</f>
        <v>0</v>
      </c>
      <c r="N376" s="74">
        <f>N377</f>
        <v>0</v>
      </c>
      <c r="O376" s="74">
        <f>O377</f>
        <v>0</v>
      </c>
      <c r="P376" s="69">
        <f t="shared" si="205"/>
        <v>0</v>
      </c>
      <c r="Q376" s="69">
        <f t="shared" si="206"/>
        <v>0</v>
      </c>
      <c r="R376" s="69">
        <f t="shared" si="207"/>
        <v>0</v>
      </c>
      <c r="S376" s="74">
        <f>SUM(T376:U376)</f>
        <v>0</v>
      </c>
      <c r="T376" s="74">
        <f>T377</f>
        <v>0</v>
      </c>
      <c r="U376" s="74">
        <f>U377</f>
        <v>0</v>
      </c>
      <c r="V376" s="74">
        <f>SUM(W376:X376)</f>
        <v>0</v>
      </c>
      <c r="W376" s="74">
        <f>W377</f>
        <v>0</v>
      </c>
      <c r="X376" s="74">
        <f>X377</f>
        <v>0</v>
      </c>
      <c r="Y376" s="69"/>
    </row>
    <row r="377" spans="1:25">
      <c r="A377" s="49"/>
      <c r="B377" s="47"/>
      <c r="C377" s="47"/>
      <c r="D377" s="47"/>
      <c r="E377" s="201"/>
      <c r="F377" s="71">
        <v>4819</v>
      </c>
      <c r="G377" s="74">
        <f>SUM(H377:I377)</f>
        <v>0</v>
      </c>
      <c r="H377" s="74"/>
      <c r="I377" s="74"/>
      <c r="J377" s="74">
        <f>SUM(K377:L377)</f>
        <v>0</v>
      </c>
      <c r="K377" s="74"/>
      <c r="L377" s="74">
        <v>0</v>
      </c>
      <c r="M377" s="74">
        <f>SUM(N377:O377)</f>
        <v>0</v>
      </c>
      <c r="N377" s="74"/>
      <c r="O377" s="74">
        <v>0</v>
      </c>
      <c r="P377" s="69">
        <f t="shared" si="205"/>
        <v>0</v>
      </c>
      <c r="Q377" s="69">
        <f t="shared" si="206"/>
        <v>0</v>
      </c>
      <c r="R377" s="69">
        <f t="shared" si="207"/>
        <v>0</v>
      </c>
      <c r="S377" s="74">
        <f>SUM(T377:U377)</f>
        <v>0</v>
      </c>
      <c r="T377" s="74"/>
      <c r="U377" s="74">
        <v>0</v>
      </c>
      <c r="V377" s="74">
        <f>SUM(W377:X377)</f>
        <v>0</v>
      </c>
      <c r="W377" s="74"/>
      <c r="X377" s="74">
        <v>0</v>
      </c>
      <c r="Y377" s="69"/>
    </row>
    <row r="378" spans="1:25" ht="18.75" customHeight="1">
      <c r="A378" s="49">
        <v>2833</v>
      </c>
      <c r="B378" s="47" t="s">
        <v>225</v>
      </c>
      <c r="C378" s="47">
        <v>3</v>
      </c>
      <c r="D378" s="47">
        <v>3</v>
      </c>
      <c r="E378" s="71" t="s">
        <v>875</v>
      </c>
      <c r="F378" s="71"/>
      <c r="G378" s="74">
        <f>SUM(H378:I378)</f>
        <v>0</v>
      </c>
      <c r="H378" s="74"/>
      <c r="I378" s="74"/>
      <c r="J378" s="74">
        <f>SUM(K378:L378)</f>
        <v>0</v>
      </c>
      <c r="K378" s="74"/>
      <c r="L378" s="74"/>
      <c r="M378" s="74">
        <f>SUM(N378:O378)</f>
        <v>0</v>
      </c>
      <c r="N378" s="74"/>
      <c r="O378" s="74"/>
      <c r="P378" s="69">
        <f t="shared" si="205"/>
        <v>0</v>
      </c>
      <c r="Q378" s="69">
        <f t="shared" si="206"/>
        <v>0</v>
      </c>
      <c r="R378" s="69">
        <f t="shared" si="207"/>
        <v>0</v>
      </c>
      <c r="S378" s="74">
        <f>SUM(T378:U378)</f>
        <v>0</v>
      </c>
      <c r="T378" s="74"/>
      <c r="U378" s="74"/>
      <c r="V378" s="74">
        <f>SUM(W378:X378)</f>
        <v>0</v>
      </c>
      <c r="W378" s="74"/>
      <c r="X378" s="74"/>
      <c r="Y378" s="69"/>
    </row>
    <row r="379" spans="1:25" ht="25.5" customHeight="1">
      <c r="A379" s="51">
        <v>2840</v>
      </c>
      <c r="B379" s="50" t="s">
        <v>225</v>
      </c>
      <c r="C379" s="50">
        <v>4</v>
      </c>
      <c r="D379" s="50">
        <v>0</v>
      </c>
      <c r="E379" s="67" t="s">
        <v>234</v>
      </c>
      <c r="F379" s="67"/>
      <c r="G379" s="158">
        <f t="shared" ref="G379:O379" si="222">SUM(G382)</f>
        <v>10785.485000000001</v>
      </c>
      <c r="H379" s="158">
        <f t="shared" si="222"/>
        <v>10785.485000000001</v>
      </c>
      <c r="I379" s="158">
        <f t="shared" si="222"/>
        <v>0</v>
      </c>
      <c r="J379" s="158">
        <f t="shared" si="222"/>
        <v>21200</v>
      </c>
      <c r="K379" s="158">
        <f t="shared" si="222"/>
        <v>21200</v>
      </c>
      <c r="L379" s="158">
        <f t="shared" si="222"/>
        <v>0</v>
      </c>
      <c r="M379" s="158">
        <f>SUM(M382)</f>
        <v>21200</v>
      </c>
      <c r="N379" s="158">
        <f t="shared" si="222"/>
        <v>21200</v>
      </c>
      <c r="O379" s="158">
        <f t="shared" si="222"/>
        <v>0</v>
      </c>
      <c r="P379" s="195">
        <f t="shared" si="205"/>
        <v>0</v>
      </c>
      <c r="Q379" s="195">
        <f t="shared" si="206"/>
        <v>0</v>
      </c>
      <c r="R379" s="195">
        <f t="shared" si="207"/>
        <v>0</v>
      </c>
      <c r="S379" s="158">
        <f t="shared" ref="S379:X379" si="223">SUM(S382)</f>
        <v>21200</v>
      </c>
      <c r="T379" s="158">
        <f t="shared" si="223"/>
        <v>21200</v>
      </c>
      <c r="U379" s="158">
        <f t="shared" si="223"/>
        <v>0</v>
      </c>
      <c r="V379" s="158">
        <f t="shared" si="223"/>
        <v>21200</v>
      </c>
      <c r="W379" s="158">
        <f t="shared" si="223"/>
        <v>21200</v>
      </c>
      <c r="X379" s="158">
        <f t="shared" si="223"/>
        <v>0</v>
      </c>
      <c r="Y379" s="69"/>
    </row>
    <row r="380" spans="1:25" s="48" customFormat="1" ht="15.75" customHeight="1">
      <c r="A380" s="49"/>
      <c r="B380" s="47"/>
      <c r="C380" s="47"/>
      <c r="D380" s="47"/>
      <c r="E380" s="71" t="s">
        <v>192</v>
      </c>
      <c r="F380" s="71"/>
      <c r="G380" s="74"/>
      <c r="H380" s="74"/>
      <c r="I380" s="74"/>
      <c r="J380" s="74"/>
      <c r="K380" s="74"/>
      <c r="L380" s="74"/>
      <c r="M380" s="74"/>
      <c r="N380" s="74"/>
      <c r="O380" s="74"/>
      <c r="P380" s="69">
        <f t="shared" si="205"/>
        <v>0</v>
      </c>
      <c r="Q380" s="69">
        <f t="shared" si="206"/>
        <v>0</v>
      </c>
      <c r="R380" s="69">
        <f t="shared" si="207"/>
        <v>0</v>
      </c>
      <c r="S380" s="74"/>
      <c r="T380" s="74"/>
      <c r="U380" s="74"/>
      <c r="V380" s="74"/>
      <c r="W380" s="74"/>
      <c r="X380" s="74"/>
      <c r="Y380" s="69"/>
    </row>
    <row r="381" spans="1:25" ht="19.5" customHeight="1">
      <c r="A381" s="49">
        <v>2841</v>
      </c>
      <c r="B381" s="47" t="s">
        <v>225</v>
      </c>
      <c r="C381" s="47">
        <v>4</v>
      </c>
      <c r="D381" s="47">
        <v>1</v>
      </c>
      <c r="E381" s="71" t="s">
        <v>233</v>
      </c>
      <c r="F381" s="71"/>
      <c r="G381" s="74">
        <f>SUM(H381:I381)</f>
        <v>0</v>
      </c>
      <c r="H381" s="74"/>
      <c r="I381" s="74"/>
      <c r="J381" s="74">
        <f>SUM(K381:L381)</f>
        <v>0</v>
      </c>
      <c r="K381" s="74"/>
      <c r="L381" s="74"/>
      <c r="M381" s="74">
        <f>SUM(N381:O381)</f>
        <v>0</v>
      </c>
      <c r="N381" s="74"/>
      <c r="O381" s="74"/>
      <c r="P381" s="69">
        <f t="shared" si="205"/>
        <v>0</v>
      </c>
      <c r="Q381" s="69">
        <f t="shared" si="206"/>
        <v>0</v>
      </c>
      <c r="R381" s="69">
        <f t="shared" si="207"/>
        <v>0</v>
      </c>
      <c r="S381" s="74">
        <f>SUM(T381:U381)</f>
        <v>0</v>
      </c>
      <c r="T381" s="74"/>
      <c r="U381" s="74"/>
      <c r="V381" s="74">
        <f>SUM(W381:X381)</f>
        <v>0</v>
      </c>
      <c r="W381" s="74"/>
      <c r="X381" s="74"/>
      <c r="Y381" s="69"/>
    </row>
    <row r="382" spans="1:25" ht="36" customHeight="1">
      <c r="A382" s="49">
        <v>2842</v>
      </c>
      <c r="B382" s="47" t="s">
        <v>225</v>
      </c>
      <c r="C382" s="47">
        <v>4</v>
      </c>
      <c r="D382" s="47">
        <v>2</v>
      </c>
      <c r="E382" s="71" t="s">
        <v>876</v>
      </c>
      <c r="F382" s="71"/>
      <c r="G382" s="74">
        <f t="shared" ref="G382:O382" si="224">SUM(G383)</f>
        <v>10785.485000000001</v>
      </c>
      <c r="H382" s="74">
        <f t="shared" si="224"/>
        <v>10785.485000000001</v>
      </c>
      <c r="I382" s="74">
        <f t="shared" si="224"/>
        <v>0</v>
      </c>
      <c r="J382" s="74">
        <f t="shared" si="224"/>
        <v>21200</v>
      </c>
      <c r="K382" s="74">
        <f t="shared" si="224"/>
        <v>21200</v>
      </c>
      <c r="L382" s="74">
        <f t="shared" si="224"/>
        <v>0</v>
      </c>
      <c r="M382" s="74">
        <f t="shared" si="224"/>
        <v>21200</v>
      </c>
      <c r="N382" s="74">
        <f t="shared" si="224"/>
        <v>21200</v>
      </c>
      <c r="O382" s="74">
        <f t="shared" si="224"/>
        <v>0</v>
      </c>
      <c r="P382" s="69">
        <f t="shared" si="205"/>
        <v>0</v>
      </c>
      <c r="Q382" s="69">
        <f t="shared" si="206"/>
        <v>0</v>
      </c>
      <c r="R382" s="69">
        <f t="shared" si="207"/>
        <v>0</v>
      </c>
      <c r="S382" s="74">
        <f t="shared" ref="S382:X382" si="225">SUM(S383)</f>
        <v>21200</v>
      </c>
      <c r="T382" s="74">
        <f t="shared" si="225"/>
        <v>21200</v>
      </c>
      <c r="U382" s="74">
        <f t="shared" si="225"/>
        <v>0</v>
      </c>
      <c r="V382" s="74">
        <f t="shared" si="225"/>
        <v>21200</v>
      </c>
      <c r="W382" s="74">
        <f t="shared" si="225"/>
        <v>21200</v>
      </c>
      <c r="X382" s="74">
        <f t="shared" si="225"/>
        <v>0</v>
      </c>
      <c r="Y382" s="69"/>
    </row>
    <row r="383" spans="1:25" ht="21">
      <c r="A383" s="49"/>
      <c r="B383" s="47"/>
      <c r="C383" s="47"/>
      <c r="D383" s="47"/>
      <c r="E383" s="64" t="s">
        <v>1143</v>
      </c>
      <c r="F383" s="64">
        <v>4819</v>
      </c>
      <c r="G383" s="74">
        <f>SUM(H383:I383)</f>
        <v>10785.485000000001</v>
      </c>
      <c r="H383" s="74">
        <v>10785.485000000001</v>
      </c>
      <c r="I383" s="74"/>
      <c r="J383" s="74">
        <f>SUM(K383:L383)</f>
        <v>21200</v>
      </c>
      <c r="K383" s="74">
        <v>21200</v>
      </c>
      <c r="L383" s="74"/>
      <c r="M383" s="74">
        <f>SUM(N383:O383)</f>
        <v>21200</v>
      </c>
      <c r="N383" s="74">
        <v>21200</v>
      </c>
      <c r="O383" s="74"/>
      <c r="P383" s="69">
        <f t="shared" si="205"/>
        <v>0</v>
      </c>
      <c r="Q383" s="69">
        <f t="shared" si="206"/>
        <v>0</v>
      </c>
      <c r="R383" s="69">
        <f t="shared" si="207"/>
        <v>0</v>
      </c>
      <c r="S383" s="74">
        <f>SUM(T383:U383)</f>
        <v>21200</v>
      </c>
      <c r="T383" s="74">
        <v>21200</v>
      </c>
      <c r="U383" s="74"/>
      <c r="V383" s="74">
        <f>SUM(W383:X383)</f>
        <v>21200</v>
      </c>
      <c r="W383" s="74">
        <v>21200</v>
      </c>
      <c r="X383" s="74"/>
      <c r="Y383" s="69"/>
    </row>
    <row r="384" spans="1:25" ht="27" customHeight="1">
      <c r="A384" s="49">
        <v>2843</v>
      </c>
      <c r="B384" s="47" t="s">
        <v>225</v>
      </c>
      <c r="C384" s="47">
        <v>4</v>
      </c>
      <c r="D384" s="47">
        <v>3</v>
      </c>
      <c r="E384" s="71" t="s">
        <v>234</v>
      </c>
      <c r="F384" s="71"/>
      <c r="G384" s="74">
        <f>SUM(H384:I384)</f>
        <v>0</v>
      </c>
      <c r="H384" s="74"/>
      <c r="I384" s="74"/>
      <c r="J384" s="74">
        <f>SUM(K384:L384)</f>
        <v>0</v>
      </c>
      <c r="K384" s="74"/>
      <c r="L384" s="74"/>
      <c r="M384" s="74">
        <f>SUM(N384:O384)</f>
        <v>0</v>
      </c>
      <c r="N384" s="74"/>
      <c r="O384" s="74"/>
      <c r="P384" s="69">
        <f t="shared" si="205"/>
        <v>0</v>
      </c>
      <c r="Q384" s="69">
        <f t="shared" si="206"/>
        <v>0</v>
      </c>
      <c r="R384" s="69">
        <f t="shared" si="207"/>
        <v>0</v>
      </c>
      <c r="S384" s="74">
        <f>SUM(T384:U384)</f>
        <v>0</v>
      </c>
      <c r="T384" s="74"/>
      <c r="U384" s="74"/>
      <c r="V384" s="74">
        <f>SUM(W384:X384)</f>
        <v>0</v>
      </c>
      <c r="W384" s="74"/>
      <c r="X384" s="74"/>
      <c r="Y384" s="69"/>
    </row>
    <row r="385" spans="1:25" ht="36.75" customHeight="1">
      <c r="A385" s="51">
        <v>2850</v>
      </c>
      <c r="B385" s="50" t="s">
        <v>225</v>
      </c>
      <c r="C385" s="50">
        <v>5</v>
      </c>
      <c r="D385" s="50">
        <v>0</v>
      </c>
      <c r="E385" s="84" t="s">
        <v>877</v>
      </c>
      <c r="F385" s="84"/>
      <c r="G385" s="158">
        <f t="shared" ref="G385:O385" si="226">SUM(G387)</f>
        <v>0</v>
      </c>
      <c r="H385" s="158">
        <f t="shared" si="226"/>
        <v>0</v>
      </c>
      <c r="I385" s="158">
        <f t="shared" si="226"/>
        <v>0</v>
      </c>
      <c r="J385" s="158">
        <f t="shared" si="226"/>
        <v>0</v>
      </c>
      <c r="K385" s="158">
        <f t="shared" si="226"/>
        <v>0</v>
      </c>
      <c r="L385" s="158">
        <f t="shared" si="226"/>
        <v>0</v>
      </c>
      <c r="M385" s="158">
        <f t="shared" si="226"/>
        <v>0</v>
      </c>
      <c r="N385" s="158">
        <f t="shared" si="226"/>
        <v>0</v>
      </c>
      <c r="O385" s="158">
        <f t="shared" si="226"/>
        <v>0</v>
      </c>
      <c r="P385" s="195">
        <f t="shared" si="205"/>
        <v>0</v>
      </c>
      <c r="Q385" s="195">
        <f t="shared" si="206"/>
        <v>0</v>
      </c>
      <c r="R385" s="195">
        <f t="shared" si="207"/>
        <v>0</v>
      </c>
      <c r="S385" s="158">
        <f t="shared" ref="S385:X385" si="227">SUM(S387)</f>
        <v>0</v>
      </c>
      <c r="T385" s="158">
        <f t="shared" si="227"/>
        <v>0</v>
      </c>
      <c r="U385" s="158">
        <f t="shared" si="227"/>
        <v>0</v>
      </c>
      <c r="V385" s="158">
        <f t="shared" si="227"/>
        <v>0</v>
      </c>
      <c r="W385" s="158">
        <f t="shared" si="227"/>
        <v>0</v>
      </c>
      <c r="X385" s="158">
        <f t="shared" si="227"/>
        <v>0</v>
      </c>
      <c r="Y385" s="69"/>
    </row>
    <row r="386" spans="1:25" s="48" customFormat="1" ht="18.75" customHeight="1">
      <c r="A386" s="49"/>
      <c r="B386" s="47"/>
      <c r="C386" s="47"/>
      <c r="D386" s="47"/>
      <c r="E386" s="71" t="s">
        <v>192</v>
      </c>
      <c r="F386" s="71"/>
      <c r="G386" s="74"/>
      <c r="H386" s="74"/>
      <c r="I386" s="74"/>
      <c r="J386" s="74"/>
      <c r="K386" s="74"/>
      <c r="L386" s="74"/>
      <c r="M386" s="74"/>
      <c r="N386" s="74"/>
      <c r="O386" s="74"/>
      <c r="P386" s="69">
        <f t="shared" si="205"/>
        <v>0</v>
      </c>
      <c r="Q386" s="69">
        <f t="shared" si="206"/>
        <v>0</v>
      </c>
      <c r="R386" s="69">
        <f t="shared" si="207"/>
        <v>0</v>
      </c>
      <c r="S386" s="74"/>
      <c r="T386" s="74"/>
      <c r="U386" s="74"/>
      <c r="V386" s="74"/>
      <c r="W386" s="74"/>
      <c r="X386" s="74"/>
      <c r="Y386" s="69"/>
    </row>
    <row r="387" spans="1:25" ht="24" customHeight="1">
      <c r="A387" s="49">
        <v>2851</v>
      </c>
      <c r="B387" s="47" t="s">
        <v>225</v>
      </c>
      <c r="C387" s="47">
        <v>5</v>
      </c>
      <c r="D387" s="47">
        <v>1</v>
      </c>
      <c r="E387" s="64" t="s">
        <v>877</v>
      </c>
      <c r="F387" s="64"/>
      <c r="G387" s="74">
        <f>SUM(H387:I387)</f>
        <v>0</v>
      </c>
      <c r="H387" s="74"/>
      <c r="I387" s="74"/>
      <c r="J387" s="74">
        <f>SUM(K387:L387)</f>
        <v>0</v>
      </c>
      <c r="K387" s="74"/>
      <c r="L387" s="74"/>
      <c r="M387" s="74">
        <f>SUM(N387:O387)</f>
        <v>0</v>
      </c>
      <c r="N387" s="74"/>
      <c r="O387" s="74"/>
      <c r="P387" s="69">
        <f t="shared" si="205"/>
        <v>0</v>
      </c>
      <c r="Q387" s="69">
        <f t="shared" si="206"/>
        <v>0</v>
      </c>
      <c r="R387" s="69">
        <f t="shared" si="207"/>
        <v>0</v>
      </c>
      <c r="S387" s="74">
        <f>SUM(T387:U387)</f>
        <v>0</v>
      </c>
      <c r="T387" s="74"/>
      <c r="U387" s="74"/>
      <c r="V387" s="74">
        <f>SUM(W387:X387)</f>
        <v>0</v>
      </c>
      <c r="W387" s="74"/>
      <c r="X387" s="74"/>
      <c r="Y387" s="69"/>
    </row>
    <row r="388" spans="1:25" ht="27" customHeight="1">
      <c r="A388" s="51">
        <v>2860</v>
      </c>
      <c r="B388" s="50" t="s">
        <v>225</v>
      </c>
      <c r="C388" s="50">
        <v>6</v>
      </c>
      <c r="D388" s="50">
        <v>0</v>
      </c>
      <c r="E388" s="84" t="s">
        <v>878</v>
      </c>
      <c r="F388" s="84"/>
      <c r="G388" s="158">
        <f t="shared" ref="G388:O388" si="228">SUM(G390)</f>
        <v>21742.13</v>
      </c>
      <c r="H388" s="158">
        <f t="shared" si="228"/>
        <v>21742.13</v>
      </c>
      <c r="I388" s="158">
        <f t="shared" si="228"/>
        <v>0</v>
      </c>
      <c r="J388" s="158">
        <f t="shared" si="228"/>
        <v>30814.6</v>
      </c>
      <c r="K388" s="158">
        <f t="shared" si="228"/>
        <v>30814.6</v>
      </c>
      <c r="L388" s="158">
        <f t="shared" si="228"/>
        <v>0</v>
      </c>
      <c r="M388" s="158">
        <f t="shared" si="228"/>
        <v>30814.6</v>
      </c>
      <c r="N388" s="158">
        <f t="shared" si="228"/>
        <v>30814.6</v>
      </c>
      <c r="O388" s="158">
        <f t="shared" si="228"/>
        <v>0</v>
      </c>
      <c r="P388" s="195">
        <f t="shared" si="205"/>
        <v>0</v>
      </c>
      <c r="Q388" s="195">
        <f t="shared" si="206"/>
        <v>0</v>
      </c>
      <c r="R388" s="195">
        <f t="shared" si="207"/>
        <v>0</v>
      </c>
      <c r="S388" s="158">
        <f t="shared" ref="S388:X388" si="229">SUM(S390)</f>
        <v>30814.6</v>
      </c>
      <c r="T388" s="158">
        <f t="shared" si="229"/>
        <v>30814.6</v>
      </c>
      <c r="U388" s="158">
        <f t="shared" si="229"/>
        <v>0</v>
      </c>
      <c r="V388" s="158">
        <f t="shared" si="229"/>
        <v>30814.6</v>
      </c>
      <c r="W388" s="158">
        <f t="shared" si="229"/>
        <v>30814.6</v>
      </c>
      <c r="X388" s="158">
        <f t="shared" si="229"/>
        <v>0</v>
      </c>
      <c r="Y388" s="69"/>
    </row>
    <row r="389" spans="1:25" s="48" customFormat="1" ht="15.75" customHeight="1">
      <c r="A389" s="49"/>
      <c r="B389" s="47"/>
      <c r="C389" s="47"/>
      <c r="D389" s="47"/>
      <c r="E389" s="71" t="s">
        <v>192</v>
      </c>
      <c r="F389" s="71"/>
      <c r="G389" s="74"/>
      <c r="H389" s="74"/>
      <c r="I389" s="74"/>
      <c r="J389" s="74"/>
      <c r="K389" s="74"/>
      <c r="L389" s="74"/>
      <c r="M389" s="74"/>
      <c r="N389" s="74"/>
      <c r="O389" s="74"/>
      <c r="P389" s="69">
        <f t="shared" si="205"/>
        <v>0</v>
      </c>
      <c r="Q389" s="69">
        <f t="shared" si="206"/>
        <v>0</v>
      </c>
      <c r="R389" s="69">
        <f t="shared" si="207"/>
        <v>0</v>
      </c>
      <c r="S389" s="74"/>
      <c r="T389" s="74"/>
      <c r="U389" s="74"/>
      <c r="V389" s="74"/>
      <c r="W389" s="74"/>
      <c r="X389" s="74"/>
      <c r="Y389" s="69"/>
    </row>
    <row r="390" spans="1:25" ht="24" customHeight="1">
      <c r="A390" s="49">
        <v>2861</v>
      </c>
      <c r="B390" s="47" t="s">
        <v>225</v>
      </c>
      <c r="C390" s="47">
        <v>6</v>
      </c>
      <c r="D390" s="47">
        <v>1</v>
      </c>
      <c r="E390" s="64" t="s">
        <v>878</v>
      </c>
      <c r="F390" s="64"/>
      <c r="G390" s="74">
        <f t="shared" ref="G390:O390" si="230">G391</f>
        <v>21742.13</v>
      </c>
      <c r="H390" s="74">
        <f t="shared" si="230"/>
        <v>21742.13</v>
      </c>
      <c r="I390" s="74">
        <f t="shared" si="230"/>
        <v>0</v>
      </c>
      <c r="J390" s="74">
        <f t="shared" si="230"/>
        <v>30814.6</v>
      </c>
      <c r="K390" s="74">
        <f t="shared" si="230"/>
        <v>30814.6</v>
      </c>
      <c r="L390" s="74">
        <f t="shared" si="230"/>
        <v>0</v>
      </c>
      <c r="M390" s="74">
        <f t="shared" si="230"/>
        <v>30814.6</v>
      </c>
      <c r="N390" s="74">
        <f t="shared" si="230"/>
        <v>30814.6</v>
      </c>
      <c r="O390" s="74">
        <f t="shared" si="230"/>
        <v>0</v>
      </c>
      <c r="P390" s="69">
        <f t="shared" si="205"/>
        <v>0</v>
      </c>
      <c r="Q390" s="69">
        <f t="shared" si="206"/>
        <v>0</v>
      </c>
      <c r="R390" s="69">
        <f t="shared" si="207"/>
        <v>0</v>
      </c>
      <c r="S390" s="74">
        <f t="shared" ref="S390:X390" si="231">S391</f>
        <v>30814.6</v>
      </c>
      <c r="T390" s="74">
        <f t="shared" si="231"/>
        <v>30814.6</v>
      </c>
      <c r="U390" s="74">
        <f t="shared" si="231"/>
        <v>0</v>
      </c>
      <c r="V390" s="74">
        <f t="shared" si="231"/>
        <v>30814.6</v>
      </c>
      <c r="W390" s="74">
        <f t="shared" si="231"/>
        <v>30814.6</v>
      </c>
      <c r="X390" s="74">
        <f t="shared" si="231"/>
        <v>0</v>
      </c>
      <c r="Y390" s="69"/>
    </row>
    <row r="391" spans="1:25" ht="24" customHeight="1">
      <c r="A391" s="49"/>
      <c r="B391" s="47"/>
      <c r="C391" s="47"/>
      <c r="D391" s="47"/>
      <c r="E391" s="71" t="s">
        <v>1144</v>
      </c>
      <c r="F391" s="64">
        <v>4861</v>
      </c>
      <c r="G391" s="74">
        <f>SUM(H391:I391)</f>
        <v>21742.13</v>
      </c>
      <c r="H391" s="74">
        <v>21742.13</v>
      </c>
      <c r="I391" s="74"/>
      <c r="J391" s="74">
        <f>SUM(K391:L391)</f>
        <v>30814.6</v>
      </c>
      <c r="K391" s="74">
        <v>30814.6</v>
      </c>
      <c r="L391" s="74"/>
      <c r="M391" s="74">
        <f>SUM(N391:O391)</f>
        <v>30814.6</v>
      </c>
      <c r="N391" s="74">
        <v>30814.6</v>
      </c>
      <c r="O391" s="74"/>
      <c r="P391" s="69">
        <f t="shared" si="205"/>
        <v>0</v>
      </c>
      <c r="Q391" s="69">
        <f t="shared" si="206"/>
        <v>0</v>
      </c>
      <c r="R391" s="69">
        <f t="shared" si="207"/>
        <v>0</v>
      </c>
      <c r="S391" s="74">
        <f>SUM(T391:U391)</f>
        <v>30814.6</v>
      </c>
      <c r="T391" s="74">
        <v>30814.6</v>
      </c>
      <c r="U391" s="74"/>
      <c r="V391" s="74">
        <f>SUM(W391:X391)</f>
        <v>30814.6</v>
      </c>
      <c r="W391" s="74">
        <v>30814.6</v>
      </c>
      <c r="X391" s="74"/>
      <c r="Y391" s="69"/>
    </row>
    <row r="392" spans="1:25" s="46" customFormat="1" ht="44.25" customHeight="1">
      <c r="A392" s="51">
        <v>2900</v>
      </c>
      <c r="B392" s="50" t="s">
        <v>235</v>
      </c>
      <c r="C392" s="50">
        <v>0</v>
      </c>
      <c r="D392" s="50">
        <v>0</v>
      </c>
      <c r="E392" s="67" t="s">
        <v>970</v>
      </c>
      <c r="F392" s="67"/>
      <c r="G392" s="158">
        <f>SUM(H392:I392)</f>
        <v>730942.27099999995</v>
      </c>
      <c r="H392" s="158">
        <f>SUM(H394,H403,H407,H411,H415,H424,H428,H431)</f>
        <v>730942.27099999995</v>
      </c>
      <c r="I392" s="158">
        <f>SUM(I394,I403,I407,I411,I415,I424,I428,I431)</f>
        <v>0</v>
      </c>
      <c r="J392" s="158">
        <f>SUM(K392:L392)</f>
        <v>826161.88399999996</v>
      </c>
      <c r="K392" s="158">
        <f>SUM(K394,K403,K407,K411,K415,K424,K428,K431)</f>
        <v>826161.88399999996</v>
      </c>
      <c r="L392" s="158">
        <f>SUM(L394,L403,L407,L411,L415,L424,L428,L431)</f>
        <v>0</v>
      </c>
      <c r="M392" s="158">
        <f>SUM(N392:O392)</f>
        <v>826161.88399999996</v>
      </c>
      <c r="N392" s="158">
        <f>SUM(N394,N403,N407,N411,N415,N424,N428,N431)</f>
        <v>826161.88399999996</v>
      </c>
      <c r="O392" s="158">
        <f>SUM(O394,O403,O407,O411,O415,O424,O428,O431)</f>
        <v>0</v>
      </c>
      <c r="P392" s="195">
        <f t="shared" si="205"/>
        <v>0</v>
      </c>
      <c r="Q392" s="195">
        <f t="shared" si="206"/>
        <v>0</v>
      </c>
      <c r="R392" s="195">
        <f t="shared" si="207"/>
        <v>0</v>
      </c>
      <c r="S392" s="158">
        <f>SUM(T392:U392)</f>
        <v>840190.31500000006</v>
      </c>
      <c r="T392" s="158">
        <f>SUM(T394,T403,T407,T411,T415,T424,T428,T431)</f>
        <v>840190.31500000006</v>
      </c>
      <c r="U392" s="158">
        <f>SUM(U394,U403,U407,U411,U415,U424,U428,U431)</f>
        <v>0</v>
      </c>
      <c r="V392" s="158">
        <f>SUM(W392:X392)</f>
        <v>864563.07575000008</v>
      </c>
      <c r="W392" s="158">
        <f>SUM(W394,W403,W407,W411,W415,W424,W428,W431)</f>
        <v>864563.07575000008</v>
      </c>
      <c r="X392" s="158">
        <f>SUM(X394,X403,X407,X411,X415,X424,X428,X431)</f>
        <v>0</v>
      </c>
      <c r="Y392" s="69"/>
    </row>
    <row r="393" spans="1:25" ht="15.75" customHeight="1">
      <c r="A393" s="49"/>
      <c r="B393" s="47"/>
      <c r="C393" s="47"/>
      <c r="D393" s="47"/>
      <c r="E393" s="71" t="s">
        <v>5</v>
      </c>
      <c r="F393" s="71"/>
      <c r="G393" s="74"/>
      <c r="H393" s="74"/>
      <c r="I393" s="74"/>
      <c r="J393" s="74"/>
      <c r="K393" s="74"/>
      <c r="L393" s="74"/>
      <c r="M393" s="74"/>
      <c r="N393" s="74"/>
      <c r="O393" s="74"/>
      <c r="P393" s="69">
        <f t="shared" si="205"/>
        <v>0</v>
      </c>
      <c r="Q393" s="69">
        <f t="shared" si="206"/>
        <v>0</v>
      </c>
      <c r="R393" s="69">
        <f t="shared" si="207"/>
        <v>0</v>
      </c>
      <c r="S393" s="74"/>
      <c r="T393" s="74"/>
      <c r="U393" s="74"/>
      <c r="V393" s="74"/>
      <c r="W393" s="74"/>
      <c r="X393" s="74"/>
      <c r="Y393" s="69"/>
    </row>
    <row r="394" spans="1:25" ht="24.75" customHeight="1">
      <c r="A394" s="51">
        <v>2910</v>
      </c>
      <c r="B394" s="50" t="s">
        <v>235</v>
      </c>
      <c r="C394" s="50">
        <v>1</v>
      </c>
      <c r="D394" s="50">
        <v>0</v>
      </c>
      <c r="E394" s="67" t="s">
        <v>236</v>
      </c>
      <c r="F394" s="67"/>
      <c r="G394" s="158">
        <f>SUM(H394:I394)</f>
        <v>685711.929</v>
      </c>
      <c r="H394" s="158">
        <f>H396+H402</f>
        <v>685711.929</v>
      </c>
      <c r="I394" s="158">
        <f>I396+I402</f>
        <v>0</v>
      </c>
      <c r="J394" s="158">
        <f>SUM(K394:L394)</f>
        <v>779947.18400000001</v>
      </c>
      <c r="K394" s="158">
        <f>K396+K402</f>
        <v>779947.18400000001</v>
      </c>
      <c r="L394" s="158">
        <f>L396+L402</f>
        <v>0</v>
      </c>
      <c r="M394" s="158">
        <f>SUM(N394:O394)</f>
        <v>779947.18400000001</v>
      </c>
      <c r="N394" s="158">
        <f>N396+N402</f>
        <v>779947.18400000001</v>
      </c>
      <c r="O394" s="158">
        <f>O396+O402</f>
        <v>0</v>
      </c>
      <c r="P394" s="195">
        <f t="shared" si="205"/>
        <v>0</v>
      </c>
      <c r="Q394" s="195">
        <f t="shared" si="206"/>
        <v>0</v>
      </c>
      <c r="R394" s="195">
        <f t="shared" si="207"/>
        <v>0</v>
      </c>
      <c r="S394" s="158">
        <f>SUM(T394:U394)</f>
        <v>791583.18400000001</v>
      </c>
      <c r="T394" s="158">
        <f>T396+T402</f>
        <v>791583.18400000001</v>
      </c>
      <c r="U394" s="158">
        <f>U396+U402</f>
        <v>0</v>
      </c>
      <c r="V394" s="158">
        <f>SUM(W394:X394)</f>
        <v>809211.07575000008</v>
      </c>
      <c r="W394" s="158">
        <f>W396+W402</f>
        <v>809211.07575000008</v>
      </c>
      <c r="X394" s="158">
        <f>X396+X402</f>
        <v>0</v>
      </c>
      <c r="Y394" s="69"/>
    </row>
    <row r="395" spans="1:25" s="48" customFormat="1" ht="20.25" customHeight="1">
      <c r="A395" s="49"/>
      <c r="B395" s="47"/>
      <c r="C395" s="47"/>
      <c r="D395" s="47"/>
      <c r="E395" s="71" t="s">
        <v>192</v>
      </c>
      <c r="F395" s="71"/>
      <c r="G395" s="74"/>
      <c r="H395" s="74"/>
      <c r="I395" s="74"/>
      <c r="J395" s="74"/>
      <c r="K395" s="74"/>
      <c r="L395" s="74"/>
      <c r="M395" s="74"/>
      <c r="N395" s="74"/>
      <c r="O395" s="74"/>
      <c r="P395" s="69">
        <f t="shared" si="205"/>
        <v>0</v>
      </c>
      <c r="Q395" s="69">
        <f t="shared" si="206"/>
        <v>0</v>
      </c>
      <c r="R395" s="69">
        <f t="shared" si="207"/>
        <v>0</v>
      </c>
      <c r="S395" s="74"/>
      <c r="T395" s="74"/>
      <c r="U395" s="74"/>
      <c r="V395" s="74"/>
      <c r="W395" s="74"/>
      <c r="X395" s="74"/>
      <c r="Y395" s="69"/>
    </row>
    <row r="396" spans="1:25" ht="19.5" customHeight="1">
      <c r="A396" s="49">
        <v>2911</v>
      </c>
      <c r="B396" s="47" t="s">
        <v>235</v>
      </c>
      <c r="C396" s="47">
        <v>1</v>
      </c>
      <c r="D396" s="47">
        <v>1</v>
      </c>
      <c r="E396" s="71" t="s">
        <v>879</v>
      </c>
      <c r="F396" s="71"/>
      <c r="G396" s="74">
        <f>SUM(G397)</f>
        <v>685711.929</v>
      </c>
      <c r="H396" s="74">
        <f>SUM(H397)</f>
        <v>685711.929</v>
      </c>
      <c r="I396" s="74">
        <f>I398</f>
        <v>0</v>
      </c>
      <c r="J396" s="74">
        <f t="shared" ref="J396:O396" si="232">SUM(J397)</f>
        <v>779947.18400000001</v>
      </c>
      <c r="K396" s="74">
        <f t="shared" si="232"/>
        <v>779947.18400000001</v>
      </c>
      <c r="L396" s="74">
        <f t="shared" si="232"/>
        <v>0</v>
      </c>
      <c r="M396" s="74">
        <f t="shared" si="232"/>
        <v>779947.18400000001</v>
      </c>
      <c r="N396" s="74">
        <f t="shared" si="232"/>
        <v>779947.18400000001</v>
      </c>
      <c r="O396" s="74">
        <f t="shared" si="232"/>
        <v>0</v>
      </c>
      <c r="P396" s="69">
        <f t="shared" si="205"/>
        <v>0</v>
      </c>
      <c r="Q396" s="69">
        <f t="shared" si="206"/>
        <v>0</v>
      </c>
      <c r="R396" s="69">
        <f t="shared" si="207"/>
        <v>0</v>
      </c>
      <c r="S396" s="74">
        <f t="shared" ref="S396:X396" si="233">SUM(S397)</f>
        <v>791583.18400000001</v>
      </c>
      <c r="T396" s="74">
        <f t="shared" si="233"/>
        <v>791583.18400000001</v>
      </c>
      <c r="U396" s="74">
        <f t="shared" si="233"/>
        <v>0</v>
      </c>
      <c r="V396" s="74">
        <f t="shared" si="233"/>
        <v>809211.07575000008</v>
      </c>
      <c r="W396" s="74">
        <f t="shared" si="233"/>
        <v>809211.07575000008</v>
      </c>
      <c r="X396" s="74">
        <f t="shared" si="233"/>
        <v>0</v>
      </c>
      <c r="Y396" s="69"/>
    </row>
    <row r="397" spans="1:25">
      <c r="A397" s="49"/>
      <c r="B397" s="47"/>
      <c r="C397" s="47"/>
      <c r="D397" s="47"/>
      <c r="E397" s="64" t="s">
        <v>1147</v>
      </c>
      <c r="F397" s="64">
        <v>4511</v>
      </c>
      <c r="G397" s="74">
        <f>SUM(H397:I397)</f>
        <v>685711.929</v>
      </c>
      <c r="H397" s="74">
        <v>685711.929</v>
      </c>
      <c r="I397" s="74"/>
      <c r="J397" s="74">
        <f>SUM(K397:L397)</f>
        <v>779947.18400000001</v>
      </c>
      <c r="K397" s="74">
        <v>779947.18400000001</v>
      </c>
      <c r="L397" s="74"/>
      <c r="M397" s="74">
        <f>SUM(N397:O397)</f>
        <v>779947.18400000001</v>
      </c>
      <c r="N397" s="74">
        <v>779947.18400000001</v>
      </c>
      <c r="O397" s="74"/>
      <c r="P397" s="69">
        <f t="shared" si="205"/>
        <v>0</v>
      </c>
      <c r="Q397" s="69">
        <f t="shared" si="206"/>
        <v>0</v>
      </c>
      <c r="R397" s="69">
        <f t="shared" si="207"/>
        <v>0</v>
      </c>
      <c r="S397" s="74">
        <f>SUM(T397:U397)</f>
        <v>791583.18400000001</v>
      </c>
      <c r="T397" s="74">
        <v>791583.18400000001</v>
      </c>
      <c r="U397" s="74"/>
      <c r="V397" s="74">
        <f>SUM(W397:X397)</f>
        <v>809211.07575000008</v>
      </c>
      <c r="W397" s="74">
        <v>809211.07575000008</v>
      </c>
      <c r="X397" s="74"/>
      <c r="Y397" s="69"/>
    </row>
    <row r="398" spans="1:25" ht="36.75" customHeight="1">
      <c r="A398" s="49"/>
      <c r="B398" s="47"/>
      <c r="C398" s="47"/>
      <c r="D398" s="47"/>
      <c r="E398" s="64" t="s">
        <v>909</v>
      </c>
      <c r="F398" s="64">
        <v>4637</v>
      </c>
      <c r="G398" s="74">
        <f>SUM(H398:I398)</f>
        <v>0</v>
      </c>
      <c r="H398" s="74">
        <f>SUM(H400:H401)</f>
        <v>0</v>
      </c>
      <c r="I398" s="74">
        <f>SUM(I400:I401)</f>
        <v>0</v>
      </c>
      <c r="J398" s="74">
        <f>SUM(K398:L398)</f>
        <v>0</v>
      </c>
      <c r="K398" s="74"/>
      <c r="L398" s="74"/>
      <c r="M398" s="74">
        <f>SUM(N398:O398)</f>
        <v>0</v>
      </c>
      <c r="N398" s="74">
        <f>SUM(N400:N401)</f>
        <v>0</v>
      </c>
      <c r="O398" s="74">
        <f>SUM(O400:O401)</f>
        <v>0</v>
      </c>
      <c r="P398" s="69">
        <f t="shared" si="205"/>
        <v>0</v>
      </c>
      <c r="Q398" s="69">
        <f t="shared" si="206"/>
        <v>0</v>
      </c>
      <c r="R398" s="69">
        <f t="shared" si="207"/>
        <v>0</v>
      </c>
      <c r="S398" s="74">
        <f>SUM(T398:U398)</f>
        <v>0</v>
      </c>
      <c r="T398" s="74">
        <f>SUM(T400:T401)</f>
        <v>0</v>
      </c>
      <c r="U398" s="74">
        <f>SUM(U400:U401)</f>
        <v>0</v>
      </c>
      <c r="V398" s="74">
        <f>SUM(W398:X398)</f>
        <v>0</v>
      </c>
      <c r="W398" s="74">
        <f>SUM(W400:W401)</f>
        <v>0</v>
      </c>
      <c r="X398" s="74">
        <f>SUM(X400:X401)</f>
        <v>0</v>
      </c>
      <c r="Y398" s="69"/>
    </row>
    <row r="399" spans="1:25" ht="19.5" customHeight="1">
      <c r="A399" s="49"/>
      <c r="B399" s="47"/>
      <c r="C399" s="47"/>
      <c r="D399" s="47"/>
      <c r="E399" s="71" t="s">
        <v>880</v>
      </c>
      <c r="F399" s="71"/>
      <c r="G399" s="74"/>
      <c r="H399" s="74"/>
      <c r="I399" s="74"/>
      <c r="J399" s="74"/>
      <c r="K399" s="74"/>
      <c r="L399" s="74"/>
      <c r="M399" s="74"/>
      <c r="N399" s="74"/>
      <c r="O399" s="74"/>
      <c r="P399" s="69">
        <f t="shared" si="205"/>
        <v>0</v>
      </c>
      <c r="Q399" s="69">
        <f t="shared" si="206"/>
        <v>0</v>
      </c>
      <c r="R399" s="69">
        <f t="shared" si="207"/>
        <v>0</v>
      </c>
      <c r="S399" s="74"/>
      <c r="T399" s="74"/>
      <c r="U399" s="74"/>
      <c r="V399" s="74"/>
      <c r="W399" s="74"/>
      <c r="X399" s="74"/>
      <c r="Y399" s="69"/>
    </row>
    <row r="400" spans="1:25" ht="19.5" customHeight="1">
      <c r="A400" s="49"/>
      <c r="B400" s="47"/>
      <c r="C400" s="47"/>
      <c r="D400" s="47"/>
      <c r="E400" s="85" t="s">
        <v>910</v>
      </c>
      <c r="F400" s="85"/>
      <c r="G400" s="74">
        <f>SUM(H400:I400)</f>
        <v>0</v>
      </c>
      <c r="H400" s="74"/>
      <c r="I400" s="74"/>
      <c r="J400" s="74">
        <f>SUM(K400:L400)</f>
        <v>0</v>
      </c>
      <c r="K400" s="74"/>
      <c r="L400" s="74"/>
      <c r="M400" s="74">
        <f>SUM(N400:O400)</f>
        <v>0</v>
      </c>
      <c r="N400" s="74"/>
      <c r="O400" s="74"/>
      <c r="P400" s="69">
        <f t="shared" si="205"/>
        <v>0</v>
      </c>
      <c r="Q400" s="69">
        <f t="shared" si="206"/>
        <v>0</v>
      </c>
      <c r="R400" s="69">
        <f t="shared" si="207"/>
        <v>0</v>
      </c>
      <c r="S400" s="74">
        <f>SUM(T400:U400)</f>
        <v>0</v>
      </c>
      <c r="T400" s="74"/>
      <c r="U400" s="74"/>
      <c r="V400" s="74">
        <f>SUM(W400:X400)</f>
        <v>0</v>
      </c>
      <c r="W400" s="74"/>
      <c r="X400" s="74"/>
      <c r="Y400" s="69"/>
    </row>
    <row r="401" spans="1:25" ht="19.5" customHeight="1">
      <c r="A401" s="49"/>
      <c r="B401" s="47"/>
      <c r="C401" s="47"/>
      <c r="D401" s="47"/>
      <c r="E401" s="85" t="s">
        <v>911</v>
      </c>
      <c r="F401" s="85"/>
      <c r="G401" s="74">
        <f>SUM(H401:I401)</f>
        <v>0</v>
      </c>
      <c r="H401" s="74"/>
      <c r="I401" s="74"/>
      <c r="J401" s="74">
        <f>SUM(K401:L401)</f>
        <v>0</v>
      </c>
      <c r="K401" s="74"/>
      <c r="L401" s="74"/>
      <c r="M401" s="74">
        <f>SUM(N401:O401)</f>
        <v>0</v>
      </c>
      <c r="N401" s="74"/>
      <c r="O401" s="74"/>
      <c r="P401" s="69">
        <f t="shared" si="205"/>
        <v>0</v>
      </c>
      <c r="Q401" s="69">
        <f t="shared" si="206"/>
        <v>0</v>
      </c>
      <c r="R401" s="69">
        <f t="shared" si="207"/>
        <v>0</v>
      </c>
      <c r="S401" s="74">
        <f>SUM(T401:U401)</f>
        <v>0</v>
      </c>
      <c r="T401" s="74"/>
      <c r="U401" s="74"/>
      <c r="V401" s="74">
        <f>SUM(W401:X401)</f>
        <v>0</v>
      </c>
      <c r="W401" s="74"/>
      <c r="X401" s="74"/>
      <c r="Y401" s="69"/>
    </row>
    <row r="402" spans="1:25" ht="18" customHeight="1">
      <c r="A402" s="49">
        <v>2912</v>
      </c>
      <c r="B402" s="47" t="s">
        <v>235</v>
      </c>
      <c r="C402" s="47">
        <v>1</v>
      </c>
      <c r="D402" s="47">
        <v>2</v>
      </c>
      <c r="E402" s="71" t="s">
        <v>881</v>
      </c>
      <c r="F402" s="71"/>
      <c r="G402" s="74"/>
      <c r="H402" s="74"/>
      <c r="I402" s="74"/>
      <c r="J402" s="74"/>
      <c r="K402" s="74"/>
      <c r="L402" s="74"/>
      <c r="M402" s="74"/>
      <c r="N402" s="74"/>
      <c r="O402" s="74"/>
      <c r="P402" s="69">
        <f t="shared" si="205"/>
        <v>0</v>
      </c>
      <c r="Q402" s="69">
        <f t="shared" si="206"/>
        <v>0</v>
      </c>
      <c r="R402" s="69">
        <f t="shared" si="207"/>
        <v>0</v>
      </c>
      <c r="S402" s="74"/>
      <c r="T402" s="74"/>
      <c r="U402" s="74"/>
      <c r="V402" s="74"/>
      <c r="W402" s="74"/>
      <c r="X402" s="74"/>
      <c r="Y402" s="69"/>
    </row>
    <row r="403" spans="1:25" ht="16.5" customHeight="1">
      <c r="A403" s="51">
        <v>2920</v>
      </c>
      <c r="B403" s="50" t="s">
        <v>235</v>
      </c>
      <c r="C403" s="50">
        <v>2</v>
      </c>
      <c r="D403" s="50">
        <v>0</v>
      </c>
      <c r="E403" s="67" t="s">
        <v>237</v>
      </c>
      <c r="F403" s="67"/>
      <c r="G403" s="158">
        <f>G405+G406</f>
        <v>0</v>
      </c>
      <c r="H403" s="158">
        <f t="shared" ref="H403:O403" si="234">H405+H406</f>
        <v>0</v>
      </c>
      <c r="I403" s="158">
        <f t="shared" si="234"/>
        <v>0</v>
      </c>
      <c r="J403" s="158">
        <f t="shared" si="234"/>
        <v>0</v>
      </c>
      <c r="K403" s="158">
        <f t="shared" si="234"/>
        <v>0</v>
      </c>
      <c r="L403" s="158">
        <f t="shared" si="234"/>
        <v>0</v>
      </c>
      <c r="M403" s="158">
        <f>M405+M406</f>
        <v>0</v>
      </c>
      <c r="N403" s="158">
        <f t="shared" si="234"/>
        <v>0</v>
      </c>
      <c r="O403" s="158">
        <f t="shared" si="234"/>
        <v>0</v>
      </c>
      <c r="P403" s="195">
        <f t="shared" si="205"/>
        <v>0</v>
      </c>
      <c r="Q403" s="195">
        <f t="shared" si="206"/>
        <v>0</v>
      </c>
      <c r="R403" s="195">
        <f t="shared" si="207"/>
        <v>0</v>
      </c>
      <c r="S403" s="158">
        <f t="shared" ref="S403:X403" si="235">S405+S406</f>
        <v>0</v>
      </c>
      <c r="T403" s="158">
        <f t="shared" si="235"/>
        <v>0</v>
      </c>
      <c r="U403" s="158">
        <f t="shared" si="235"/>
        <v>0</v>
      </c>
      <c r="V403" s="158">
        <f t="shared" si="235"/>
        <v>0</v>
      </c>
      <c r="W403" s="158">
        <f t="shared" si="235"/>
        <v>0</v>
      </c>
      <c r="X403" s="158">
        <f t="shared" si="235"/>
        <v>0</v>
      </c>
      <c r="Y403" s="69"/>
    </row>
    <row r="404" spans="1:25" s="48" customFormat="1" ht="18.75" customHeight="1">
      <c r="A404" s="49"/>
      <c r="B404" s="47"/>
      <c r="C404" s="47"/>
      <c r="D404" s="47"/>
      <c r="E404" s="71" t="s">
        <v>192</v>
      </c>
      <c r="F404" s="71"/>
      <c r="G404" s="74"/>
      <c r="H404" s="74"/>
      <c r="I404" s="74"/>
      <c r="J404" s="74"/>
      <c r="K404" s="74"/>
      <c r="L404" s="74"/>
      <c r="M404" s="74"/>
      <c r="N404" s="74"/>
      <c r="O404" s="74"/>
      <c r="P404" s="69">
        <f t="shared" si="205"/>
        <v>0</v>
      </c>
      <c r="Q404" s="69">
        <f t="shared" si="206"/>
        <v>0</v>
      </c>
      <c r="R404" s="69">
        <f t="shared" si="207"/>
        <v>0</v>
      </c>
      <c r="S404" s="74"/>
      <c r="T404" s="74"/>
      <c r="U404" s="74"/>
      <c r="V404" s="74"/>
      <c r="W404" s="74"/>
      <c r="X404" s="74"/>
      <c r="Y404" s="69"/>
    </row>
    <row r="405" spans="1:25" ht="17.25" customHeight="1">
      <c r="A405" s="49">
        <v>2921</v>
      </c>
      <c r="B405" s="47" t="s">
        <v>235</v>
      </c>
      <c r="C405" s="47">
        <v>2</v>
      </c>
      <c r="D405" s="47">
        <v>1</v>
      </c>
      <c r="E405" s="71" t="s">
        <v>238</v>
      </c>
      <c r="F405" s="71"/>
      <c r="G405" s="74">
        <f>SUM(H405:I405)</f>
        <v>0</v>
      </c>
      <c r="H405" s="74"/>
      <c r="I405" s="74"/>
      <c r="J405" s="74">
        <f>SUM(K405:L405)</f>
        <v>0</v>
      </c>
      <c r="K405" s="74"/>
      <c r="L405" s="74"/>
      <c r="M405" s="74">
        <f>SUM(N405:O405)</f>
        <v>0</v>
      </c>
      <c r="N405" s="74"/>
      <c r="O405" s="74"/>
      <c r="P405" s="69">
        <f t="shared" ref="P405:P469" si="236">M405-J405</f>
        <v>0</v>
      </c>
      <c r="Q405" s="69">
        <f t="shared" si="206"/>
        <v>0</v>
      </c>
      <c r="R405" s="69">
        <f t="shared" si="207"/>
        <v>0</v>
      </c>
      <c r="S405" s="74">
        <f>SUM(T405:U405)</f>
        <v>0</v>
      </c>
      <c r="T405" s="74"/>
      <c r="U405" s="74"/>
      <c r="V405" s="74">
        <f>SUM(W405:X405)</f>
        <v>0</v>
      </c>
      <c r="W405" s="74"/>
      <c r="X405" s="74"/>
      <c r="Y405" s="69"/>
    </row>
    <row r="406" spans="1:25" ht="30.75" customHeight="1">
      <c r="A406" s="49">
        <v>2922</v>
      </c>
      <c r="B406" s="47" t="s">
        <v>235</v>
      </c>
      <c r="C406" s="47">
        <v>2</v>
      </c>
      <c r="D406" s="47">
        <v>2</v>
      </c>
      <c r="E406" s="71" t="s">
        <v>882</v>
      </c>
      <c r="F406" s="71"/>
      <c r="G406" s="74">
        <f>SUM(H406:I406)</f>
        <v>0</v>
      </c>
      <c r="H406" s="74"/>
      <c r="I406" s="74"/>
      <c r="J406" s="74">
        <f>SUM(K406:L406)</f>
        <v>0</v>
      </c>
      <c r="K406" s="74"/>
      <c r="L406" s="74"/>
      <c r="M406" s="74">
        <f>SUM(N406:O406)</f>
        <v>0</v>
      </c>
      <c r="N406" s="74"/>
      <c r="O406" s="74"/>
      <c r="P406" s="69">
        <f t="shared" si="236"/>
        <v>0</v>
      </c>
      <c r="Q406" s="69">
        <f t="shared" ref="Q406:Q470" si="237">N406-K406</f>
        <v>0</v>
      </c>
      <c r="R406" s="69">
        <f t="shared" ref="R406:R470" si="238">O406-L406</f>
        <v>0</v>
      </c>
      <c r="S406" s="74">
        <f>SUM(T406:U406)</f>
        <v>0</v>
      </c>
      <c r="T406" s="74"/>
      <c r="U406" s="74"/>
      <c r="V406" s="74">
        <f>SUM(W406:X406)</f>
        <v>0</v>
      </c>
      <c r="W406" s="74"/>
      <c r="X406" s="74"/>
      <c r="Y406" s="69"/>
    </row>
    <row r="407" spans="1:25" ht="36.75" customHeight="1">
      <c r="A407" s="51">
        <v>2930</v>
      </c>
      <c r="B407" s="50" t="s">
        <v>235</v>
      </c>
      <c r="C407" s="50">
        <v>3</v>
      </c>
      <c r="D407" s="50">
        <v>0</v>
      </c>
      <c r="E407" s="67" t="s">
        <v>883</v>
      </c>
      <c r="F407" s="67"/>
      <c r="G407" s="158">
        <f>SUM(G409:G410)</f>
        <v>0</v>
      </c>
      <c r="H407" s="158">
        <f t="shared" ref="H407:O407" si="239">SUM(H409:H410)</f>
        <v>0</v>
      </c>
      <c r="I407" s="158">
        <f t="shared" si="239"/>
        <v>0</v>
      </c>
      <c r="J407" s="158">
        <f t="shared" si="239"/>
        <v>0</v>
      </c>
      <c r="K407" s="158">
        <f t="shared" si="239"/>
        <v>0</v>
      </c>
      <c r="L407" s="158">
        <f t="shared" si="239"/>
        <v>0</v>
      </c>
      <c r="M407" s="158">
        <f>SUM(M409:M410)</f>
        <v>0</v>
      </c>
      <c r="N407" s="158">
        <f t="shared" si="239"/>
        <v>0</v>
      </c>
      <c r="O407" s="158">
        <f t="shared" si="239"/>
        <v>0</v>
      </c>
      <c r="P407" s="195">
        <f t="shared" si="236"/>
        <v>0</v>
      </c>
      <c r="Q407" s="195">
        <f t="shared" si="237"/>
        <v>0</v>
      </c>
      <c r="R407" s="195">
        <f t="shared" si="238"/>
        <v>0</v>
      </c>
      <c r="S407" s="158">
        <f t="shared" ref="S407:X407" si="240">SUM(S409:S410)</f>
        <v>0</v>
      </c>
      <c r="T407" s="158">
        <f t="shared" si="240"/>
        <v>0</v>
      </c>
      <c r="U407" s="158">
        <f t="shared" si="240"/>
        <v>0</v>
      </c>
      <c r="V407" s="158">
        <f t="shared" si="240"/>
        <v>0</v>
      </c>
      <c r="W407" s="158">
        <f t="shared" si="240"/>
        <v>0</v>
      </c>
      <c r="X407" s="158">
        <f t="shared" si="240"/>
        <v>0</v>
      </c>
      <c r="Y407" s="69"/>
    </row>
    <row r="408" spans="1:25" s="48" customFormat="1" ht="19.5" customHeight="1">
      <c r="A408" s="49"/>
      <c r="B408" s="47"/>
      <c r="C408" s="47"/>
      <c r="D408" s="47"/>
      <c r="E408" s="71" t="s">
        <v>192</v>
      </c>
      <c r="F408" s="71"/>
      <c r="G408" s="74"/>
      <c r="H408" s="74"/>
      <c r="I408" s="74"/>
      <c r="J408" s="74"/>
      <c r="K408" s="74"/>
      <c r="L408" s="74"/>
      <c r="M408" s="74"/>
      <c r="N408" s="74"/>
      <c r="O408" s="74"/>
      <c r="P408" s="69">
        <f t="shared" si="236"/>
        <v>0</v>
      </c>
      <c r="Q408" s="69">
        <f t="shared" si="237"/>
        <v>0</v>
      </c>
      <c r="R408" s="69">
        <f t="shared" si="238"/>
        <v>0</v>
      </c>
      <c r="S408" s="74"/>
      <c r="T408" s="74"/>
      <c r="U408" s="74"/>
      <c r="V408" s="74"/>
      <c r="W408" s="74"/>
      <c r="X408" s="74"/>
      <c r="Y408" s="69"/>
    </row>
    <row r="409" spans="1:25" ht="25.5" customHeight="1">
      <c r="A409" s="49">
        <v>2931</v>
      </c>
      <c r="B409" s="47" t="s">
        <v>235</v>
      </c>
      <c r="C409" s="47">
        <v>3</v>
      </c>
      <c r="D409" s="47">
        <v>1</v>
      </c>
      <c r="E409" s="71" t="s">
        <v>884</v>
      </c>
      <c r="F409" s="71"/>
      <c r="G409" s="74">
        <f>SUM(H409:I409)</f>
        <v>0</v>
      </c>
      <c r="H409" s="74"/>
      <c r="I409" s="74"/>
      <c r="J409" s="74">
        <f>SUM(K409:L409)</f>
        <v>0</v>
      </c>
      <c r="K409" s="74"/>
      <c r="L409" s="74"/>
      <c r="M409" s="74">
        <f>SUM(N409:O409)</f>
        <v>0</v>
      </c>
      <c r="N409" s="74"/>
      <c r="O409" s="74"/>
      <c r="P409" s="69">
        <f t="shared" si="236"/>
        <v>0</v>
      </c>
      <c r="Q409" s="69">
        <f t="shared" si="237"/>
        <v>0</v>
      </c>
      <c r="R409" s="69">
        <f t="shared" si="238"/>
        <v>0</v>
      </c>
      <c r="S409" s="74">
        <f>SUM(T409:U409)</f>
        <v>0</v>
      </c>
      <c r="T409" s="74"/>
      <c r="U409" s="74"/>
      <c r="V409" s="74">
        <f>SUM(W409:X409)</f>
        <v>0</v>
      </c>
      <c r="W409" s="74"/>
      <c r="X409" s="74"/>
      <c r="Y409" s="69"/>
    </row>
    <row r="410" spans="1:25" ht="18.75" customHeight="1">
      <c r="A410" s="49">
        <v>2932</v>
      </c>
      <c r="B410" s="47" t="s">
        <v>235</v>
      </c>
      <c r="C410" s="47">
        <v>3</v>
      </c>
      <c r="D410" s="47">
        <v>2</v>
      </c>
      <c r="E410" s="71" t="s">
        <v>885</v>
      </c>
      <c r="F410" s="71"/>
      <c r="G410" s="74">
        <f>SUM(H410:I410)</f>
        <v>0</v>
      </c>
      <c r="H410" s="74"/>
      <c r="I410" s="74"/>
      <c r="J410" s="74">
        <f>SUM(K410:L410)</f>
        <v>0</v>
      </c>
      <c r="K410" s="74"/>
      <c r="L410" s="74"/>
      <c r="M410" s="74">
        <f>SUM(N410:O410)</f>
        <v>0</v>
      </c>
      <c r="N410" s="74"/>
      <c r="O410" s="74"/>
      <c r="P410" s="69">
        <f t="shared" si="236"/>
        <v>0</v>
      </c>
      <c r="Q410" s="69">
        <f t="shared" si="237"/>
        <v>0</v>
      </c>
      <c r="R410" s="69">
        <f t="shared" si="238"/>
        <v>0</v>
      </c>
      <c r="S410" s="74">
        <f>SUM(T410:U410)</f>
        <v>0</v>
      </c>
      <c r="T410" s="74"/>
      <c r="U410" s="74"/>
      <c r="V410" s="74">
        <f>SUM(W410:X410)</f>
        <v>0</v>
      </c>
      <c r="W410" s="74"/>
      <c r="X410" s="74"/>
      <c r="Y410" s="69"/>
    </row>
    <row r="411" spans="1:25" ht="16.5" customHeight="1">
      <c r="A411" s="51">
        <v>2940</v>
      </c>
      <c r="B411" s="50" t="s">
        <v>235</v>
      </c>
      <c r="C411" s="50">
        <v>4</v>
      </c>
      <c r="D411" s="50">
        <v>0</v>
      </c>
      <c r="E411" s="67" t="s">
        <v>886</v>
      </c>
      <c r="F411" s="67"/>
      <c r="G411" s="158">
        <f>G413</f>
        <v>0</v>
      </c>
      <c r="H411" s="158">
        <f>SUM(H413:H414)</f>
        <v>0</v>
      </c>
      <c r="I411" s="158">
        <f>SUM(I413:I414)</f>
        <v>0</v>
      </c>
      <c r="J411" s="158">
        <f>J413</f>
        <v>0</v>
      </c>
      <c r="K411" s="158">
        <f>SUM(K413:K414)</f>
        <v>0</v>
      </c>
      <c r="L411" s="158">
        <f>SUM(L413:L414)</f>
        <v>0</v>
      </c>
      <c r="M411" s="158">
        <f>M413</f>
        <v>0</v>
      </c>
      <c r="N411" s="158">
        <f>SUM(N413:N414)</f>
        <v>0</v>
      </c>
      <c r="O411" s="158">
        <f>SUM(O413:O414)</f>
        <v>0</v>
      </c>
      <c r="P411" s="195">
        <f t="shared" si="236"/>
        <v>0</v>
      </c>
      <c r="Q411" s="195">
        <f t="shared" si="237"/>
        <v>0</v>
      </c>
      <c r="R411" s="195">
        <f t="shared" si="238"/>
        <v>0</v>
      </c>
      <c r="S411" s="158">
        <f>S413</f>
        <v>0</v>
      </c>
      <c r="T411" s="158">
        <f>SUM(T413:T414)</f>
        <v>0</v>
      </c>
      <c r="U411" s="158">
        <f>SUM(U413:U414)</f>
        <v>0</v>
      </c>
      <c r="V411" s="158">
        <f>V413</f>
        <v>0</v>
      </c>
      <c r="W411" s="158">
        <f>SUM(W413:W414)</f>
        <v>0</v>
      </c>
      <c r="X411" s="158">
        <f>SUM(X413:X414)</f>
        <v>0</v>
      </c>
      <c r="Y411" s="69"/>
    </row>
    <row r="412" spans="1:25" s="48" customFormat="1" ht="18.75" customHeight="1">
      <c r="A412" s="49"/>
      <c r="B412" s="47"/>
      <c r="C412" s="47"/>
      <c r="D412" s="47"/>
      <c r="E412" s="71" t="s">
        <v>192</v>
      </c>
      <c r="F412" s="71"/>
      <c r="G412" s="74"/>
      <c r="H412" s="74"/>
      <c r="I412" s="74"/>
      <c r="J412" s="74"/>
      <c r="K412" s="74"/>
      <c r="L412" s="74"/>
      <c r="M412" s="74"/>
      <c r="N412" s="74"/>
      <c r="O412" s="74"/>
      <c r="P412" s="69">
        <f t="shared" si="236"/>
        <v>0</v>
      </c>
      <c r="Q412" s="69">
        <f t="shared" si="237"/>
        <v>0</v>
      </c>
      <c r="R412" s="69">
        <f t="shared" si="238"/>
        <v>0</v>
      </c>
      <c r="S412" s="74"/>
      <c r="T412" s="74"/>
      <c r="U412" s="74"/>
      <c r="V412" s="74"/>
      <c r="W412" s="74"/>
      <c r="X412" s="74"/>
      <c r="Y412" s="69"/>
    </row>
    <row r="413" spans="1:25" ht="24" customHeight="1">
      <c r="A413" s="49">
        <v>2941</v>
      </c>
      <c r="B413" s="47" t="s">
        <v>235</v>
      </c>
      <c r="C413" s="47">
        <v>4</v>
      </c>
      <c r="D413" s="47">
        <v>1</v>
      </c>
      <c r="E413" s="71" t="s">
        <v>887</v>
      </c>
      <c r="F413" s="71"/>
      <c r="G413" s="74">
        <f>SUM(H413:I413)</f>
        <v>0</v>
      </c>
      <c r="H413" s="74"/>
      <c r="I413" s="74"/>
      <c r="J413" s="74">
        <f>SUM(K413:L413)</f>
        <v>0</v>
      </c>
      <c r="K413" s="74"/>
      <c r="L413" s="74"/>
      <c r="M413" s="74">
        <f>SUM(N413:O413)</f>
        <v>0</v>
      </c>
      <c r="N413" s="74"/>
      <c r="O413" s="74"/>
      <c r="P413" s="69">
        <f t="shared" si="236"/>
        <v>0</v>
      </c>
      <c r="Q413" s="69">
        <f t="shared" si="237"/>
        <v>0</v>
      </c>
      <c r="R413" s="69">
        <f t="shared" si="238"/>
        <v>0</v>
      </c>
      <c r="S413" s="74">
        <f>SUM(T413:U413)</f>
        <v>0</v>
      </c>
      <c r="T413" s="74"/>
      <c r="U413" s="74"/>
      <c r="V413" s="74">
        <f>SUM(W413:X413)</f>
        <v>0</v>
      </c>
      <c r="W413" s="74"/>
      <c r="X413" s="74"/>
      <c r="Y413" s="69"/>
    </row>
    <row r="414" spans="1:25" ht="24" customHeight="1">
      <c r="A414" s="49">
        <v>2942</v>
      </c>
      <c r="B414" s="47" t="s">
        <v>235</v>
      </c>
      <c r="C414" s="47">
        <v>4</v>
      </c>
      <c r="D414" s="47">
        <v>2</v>
      </c>
      <c r="E414" s="71" t="s">
        <v>888</v>
      </c>
      <c r="F414" s="71"/>
      <c r="G414" s="74">
        <f>SUM(H414:I414)</f>
        <v>0</v>
      </c>
      <c r="H414" s="74"/>
      <c r="I414" s="74"/>
      <c r="J414" s="74">
        <f>SUM(K414:L414)</f>
        <v>0</v>
      </c>
      <c r="K414" s="74"/>
      <c r="L414" s="74"/>
      <c r="M414" s="74">
        <f>SUM(N414:O414)</f>
        <v>0</v>
      </c>
      <c r="N414" s="74"/>
      <c r="O414" s="74"/>
      <c r="P414" s="69">
        <f t="shared" si="236"/>
        <v>0</v>
      </c>
      <c r="Q414" s="69">
        <f t="shared" si="237"/>
        <v>0</v>
      </c>
      <c r="R414" s="69">
        <f t="shared" si="238"/>
        <v>0</v>
      </c>
      <c r="S414" s="74">
        <f>SUM(T414:U414)</f>
        <v>0</v>
      </c>
      <c r="T414" s="74"/>
      <c r="U414" s="74"/>
      <c r="V414" s="74">
        <f>SUM(W414:X414)</f>
        <v>0</v>
      </c>
      <c r="W414" s="74"/>
      <c r="X414" s="74"/>
      <c r="Y414" s="69"/>
    </row>
    <row r="415" spans="1:25" ht="27.75" customHeight="1">
      <c r="A415" s="51">
        <v>2950</v>
      </c>
      <c r="B415" s="50" t="s">
        <v>235</v>
      </c>
      <c r="C415" s="50">
        <v>5</v>
      </c>
      <c r="D415" s="50">
        <v>0</v>
      </c>
      <c r="E415" s="67" t="s">
        <v>889</v>
      </c>
      <c r="F415" s="67"/>
      <c r="G415" s="158">
        <f>SUM(G417,G423)</f>
        <v>0</v>
      </c>
      <c r="H415" s="158">
        <f>H417+H423</f>
        <v>0</v>
      </c>
      <c r="I415" s="158">
        <f>I417+I423</f>
        <v>0</v>
      </c>
      <c r="J415" s="158">
        <f>SUM(J417,J423)</f>
        <v>0</v>
      </c>
      <c r="K415" s="158">
        <f>K417+K423</f>
        <v>0</v>
      </c>
      <c r="L415" s="158">
        <f>L417+L423</f>
        <v>0</v>
      </c>
      <c r="M415" s="158">
        <f>SUM(M417,M423)</f>
        <v>0</v>
      </c>
      <c r="N415" s="158">
        <f>N417+N423</f>
        <v>0</v>
      </c>
      <c r="O415" s="158">
        <f>O417+O423</f>
        <v>0</v>
      </c>
      <c r="P415" s="195">
        <f t="shared" si="236"/>
        <v>0</v>
      </c>
      <c r="Q415" s="195">
        <f t="shared" si="237"/>
        <v>0</v>
      </c>
      <c r="R415" s="195">
        <f t="shared" si="238"/>
        <v>0</v>
      </c>
      <c r="S415" s="158">
        <f>SUM(S417,S423)</f>
        <v>0</v>
      </c>
      <c r="T415" s="158">
        <f>T417+T423</f>
        <v>0</v>
      </c>
      <c r="U415" s="158">
        <f>U417+U423</f>
        <v>0</v>
      </c>
      <c r="V415" s="158">
        <f>SUM(V417,V423)</f>
        <v>0</v>
      </c>
      <c r="W415" s="158">
        <f>W417+W423</f>
        <v>0</v>
      </c>
      <c r="X415" s="158">
        <f>X417+X423</f>
        <v>0</v>
      </c>
      <c r="Y415" s="69"/>
    </row>
    <row r="416" spans="1:25" s="48" customFormat="1" ht="17.25" customHeight="1">
      <c r="A416" s="49"/>
      <c r="B416" s="47"/>
      <c r="C416" s="47"/>
      <c r="D416" s="47"/>
      <c r="E416" s="71" t="s">
        <v>192</v>
      </c>
      <c r="F416" s="71"/>
      <c r="G416" s="74"/>
      <c r="H416" s="74"/>
      <c r="I416" s="74"/>
      <c r="J416" s="74"/>
      <c r="K416" s="74"/>
      <c r="L416" s="74"/>
      <c r="M416" s="74"/>
      <c r="N416" s="74"/>
      <c r="O416" s="74"/>
      <c r="P416" s="69">
        <f t="shared" si="236"/>
        <v>0</v>
      </c>
      <c r="Q416" s="69">
        <f t="shared" si="237"/>
        <v>0</v>
      </c>
      <c r="R416" s="69">
        <f t="shared" si="238"/>
        <v>0</v>
      </c>
      <c r="S416" s="74"/>
      <c r="T416" s="74"/>
      <c r="U416" s="74"/>
      <c r="V416" s="74"/>
      <c r="W416" s="74"/>
      <c r="X416" s="74"/>
      <c r="Y416" s="69"/>
    </row>
    <row r="417" spans="1:25">
      <c r="A417" s="49">
        <v>2951</v>
      </c>
      <c r="B417" s="47" t="s">
        <v>235</v>
      </c>
      <c r="C417" s="47">
        <v>5</v>
      </c>
      <c r="D417" s="47">
        <v>1</v>
      </c>
      <c r="E417" s="64" t="s">
        <v>239</v>
      </c>
      <c r="F417" s="64">
        <v>4637</v>
      </c>
      <c r="G417" s="74">
        <f>SUM(H417:I417)</f>
        <v>0</v>
      </c>
      <c r="H417" s="74">
        <f>H418</f>
        <v>0</v>
      </c>
      <c r="I417" s="74">
        <f>I418</f>
        <v>0</v>
      </c>
      <c r="J417" s="74">
        <f>SUM(K417:L417)</f>
        <v>0</v>
      </c>
      <c r="K417" s="74">
        <f>K418</f>
        <v>0</v>
      </c>
      <c r="L417" s="74">
        <f>L418</f>
        <v>0</v>
      </c>
      <c r="M417" s="74">
        <f>SUM(N417:O417)</f>
        <v>0</v>
      </c>
      <c r="N417" s="74">
        <f>N418</f>
        <v>0</v>
      </c>
      <c r="O417" s="74">
        <f>O418</f>
        <v>0</v>
      </c>
      <c r="P417" s="69">
        <f t="shared" si="236"/>
        <v>0</v>
      </c>
      <c r="Q417" s="69">
        <f t="shared" si="237"/>
        <v>0</v>
      </c>
      <c r="R417" s="69">
        <f t="shared" si="238"/>
        <v>0</v>
      </c>
      <c r="S417" s="74">
        <f>SUM(T417:U417)</f>
        <v>0</v>
      </c>
      <c r="T417" s="74">
        <f>T418</f>
        <v>0</v>
      </c>
      <c r="U417" s="74">
        <f>U418</f>
        <v>0</v>
      </c>
      <c r="V417" s="74">
        <f>SUM(W417:X417)</f>
        <v>0</v>
      </c>
      <c r="W417" s="74">
        <f>W418</f>
        <v>0</v>
      </c>
      <c r="X417" s="74">
        <f>X418</f>
        <v>0</v>
      </c>
      <c r="Y417" s="69"/>
    </row>
    <row r="418" spans="1:25" ht="40.5" customHeight="1">
      <c r="A418" s="49"/>
      <c r="B418" s="47"/>
      <c r="C418" s="47"/>
      <c r="D418" s="47"/>
      <c r="E418" s="200" t="s">
        <v>908</v>
      </c>
      <c r="F418" s="82"/>
      <c r="G418" s="74">
        <f>SUM(H418:I418)</f>
        <v>0</v>
      </c>
      <c r="H418" s="74">
        <f>SUM(H420,H421,H422)</f>
        <v>0</v>
      </c>
      <c r="I418" s="74">
        <f>SUM(I420,I421,I422)</f>
        <v>0</v>
      </c>
      <c r="J418" s="74">
        <f>SUM(K418:L418)</f>
        <v>0</v>
      </c>
      <c r="K418" s="74">
        <f>SUM(K420,K421,K422)</f>
        <v>0</v>
      </c>
      <c r="L418" s="74">
        <f>SUM(L420,L421,L422)</f>
        <v>0</v>
      </c>
      <c r="M418" s="74">
        <f>SUM(N418:O418)</f>
        <v>0</v>
      </c>
      <c r="N418" s="74">
        <f>SUM(N420,N421,N422)</f>
        <v>0</v>
      </c>
      <c r="O418" s="74">
        <f>SUM(O420,O421,O422)</f>
        <v>0</v>
      </c>
      <c r="P418" s="69">
        <f t="shared" si="236"/>
        <v>0</v>
      </c>
      <c r="Q418" s="69">
        <f t="shared" si="237"/>
        <v>0</v>
      </c>
      <c r="R418" s="69">
        <f t="shared" si="238"/>
        <v>0</v>
      </c>
      <c r="S418" s="74">
        <f>SUM(T418:U418)</f>
        <v>0</v>
      </c>
      <c r="T418" s="74">
        <f>SUM(T420,T421,T422)</f>
        <v>0</v>
      </c>
      <c r="U418" s="74">
        <f>SUM(U420,U421,U422)</f>
        <v>0</v>
      </c>
      <c r="V418" s="74">
        <f>SUM(W418:X418)</f>
        <v>0</v>
      </c>
      <c r="W418" s="74">
        <f>SUM(W420,W421,W422)</f>
        <v>0</v>
      </c>
      <c r="X418" s="74">
        <f>SUM(X420,X421,X422)</f>
        <v>0</v>
      </c>
      <c r="Y418" s="69"/>
    </row>
    <row r="419" spans="1:25">
      <c r="A419" s="49"/>
      <c r="B419" s="47"/>
      <c r="C419" s="47"/>
      <c r="D419" s="47"/>
      <c r="E419" s="71" t="s">
        <v>880</v>
      </c>
      <c r="F419" s="71"/>
      <c r="G419" s="74"/>
      <c r="H419" s="74"/>
      <c r="I419" s="74"/>
      <c r="J419" s="74"/>
      <c r="K419" s="74"/>
      <c r="L419" s="74"/>
      <c r="M419" s="74"/>
      <c r="N419" s="74"/>
      <c r="O419" s="74"/>
      <c r="P419" s="69">
        <f t="shared" si="236"/>
        <v>0</v>
      </c>
      <c r="Q419" s="69">
        <f t="shared" si="237"/>
        <v>0</v>
      </c>
      <c r="R419" s="69">
        <f t="shared" si="238"/>
        <v>0</v>
      </c>
      <c r="S419" s="74"/>
      <c r="T419" s="74"/>
      <c r="U419" s="74"/>
      <c r="V419" s="74"/>
      <c r="W419" s="74"/>
      <c r="X419" s="74"/>
      <c r="Y419" s="69"/>
    </row>
    <row r="420" spans="1:25" ht="19.5" customHeight="1">
      <c r="A420" s="49"/>
      <c r="B420" s="47"/>
      <c r="C420" s="47"/>
      <c r="D420" s="47"/>
      <c r="E420" s="82"/>
      <c r="F420" s="82"/>
      <c r="G420" s="74">
        <f>SUM(H420:I420)</f>
        <v>0</v>
      </c>
      <c r="H420" s="74"/>
      <c r="I420" s="74"/>
      <c r="J420" s="74">
        <f>SUM(K420:L420)</f>
        <v>0</v>
      </c>
      <c r="K420" s="74"/>
      <c r="L420" s="74"/>
      <c r="M420" s="74">
        <f>SUM(N420:O420)</f>
        <v>0</v>
      </c>
      <c r="N420" s="74"/>
      <c r="O420" s="74"/>
      <c r="P420" s="69">
        <f t="shared" si="236"/>
        <v>0</v>
      </c>
      <c r="Q420" s="69">
        <f t="shared" si="237"/>
        <v>0</v>
      </c>
      <c r="R420" s="69">
        <f t="shared" si="238"/>
        <v>0</v>
      </c>
      <c r="S420" s="74">
        <f>SUM(T420:U420)</f>
        <v>0</v>
      </c>
      <c r="T420" s="74"/>
      <c r="U420" s="74"/>
      <c r="V420" s="74">
        <f>SUM(W420:X420)</f>
        <v>0</v>
      </c>
      <c r="W420" s="74"/>
      <c r="X420" s="74"/>
      <c r="Y420" s="69"/>
    </row>
    <row r="421" spans="1:25" ht="23.25" customHeight="1">
      <c r="A421" s="49"/>
      <c r="B421" s="47"/>
      <c r="C421" s="47"/>
      <c r="D421" s="47"/>
      <c r="E421" s="82"/>
      <c r="F421" s="82"/>
      <c r="G421" s="74">
        <f>SUM(H421:I421)</f>
        <v>0</v>
      </c>
      <c r="H421" s="74"/>
      <c r="I421" s="74"/>
      <c r="J421" s="74">
        <f>SUM(K421:L421)</f>
        <v>0</v>
      </c>
      <c r="K421" s="74"/>
      <c r="L421" s="74"/>
      <c r="M421" s="74">
        <f>SUM(N421:O421)</f>
        <v>0</v>
      </c>
      <c r="N421" s="74"/>
      <c r="O421" s="74"/>
      <c r="P421" s="69">
        <f t="shared" si="236"/>
        <v>0</v>
      </c>
      <c r="Q421" s="69">
        <f t="shared" si="237"/>
        <v>0</v>
      </c>
      <c r="R421" s="69">
        <f t="shared" si="238"/>
        <v>0</v>
      </c>
      <c r="S421" s="74">
        <f>SUM(T421:U421)</f>
        <v>0</v>
      </c>
      <c r="T421" s="74"/>
      <c r="U421" s="74"/>
      <c r="V421" s="74">
        <f>SUM(W421:X421)</f>
        <v>0</v>
      </c>
      <c r="W421" s="74"/>
      <c r="X421" s="74"/>
      <c r="Y421" s="69"/>
    </row>
    <row r="422" spans="1:25" ht="20.25" customHeight="1">
      <c r="A422" s="49"/>
      <c r="B422" s="47"/>
      <c r="C422" s="47"/>
      <c r="D422" s="47"/>
      <c r="E422" s="82"/>
      <c r="F422" s="82"/>
      <c r="G422" s="74">
        <f>SUM(H422:I422)</f>
        <v>0</v>
      </c>
      <c r="H422" s="74"/>
      <c r="I422" s="74"/>
      <c r="J422" s="74">
        <f>SUM(K422:L422)</f>
        <v>0</v>
      </c>
      <c r="K422" s="74"/>
      <c r="L422" s="74"/>
      <c r="M422" s="74">
        <f>SUM(N422:O422)</f>
        <v>0</v>
      </c>
      <c r="N422" s="74"/>
      <c r="O422" s="74"/>
      <c r="P422" s="69">
        <f t="shared" si="236"/>
        <v>0</v>
      </c>
      <c r="Q422" s="69">
        <f t="shared" si="237"/>
        <v>0</v>
      </c>
      <c r="R422" s="69">
        <f t="shared" si="238"/>
        <v>0</v>
      </c>
      <c r="S422" s="74">
        <f>SUM(T422:U422)</f>
        <v>0</v>
      </c>
      <c r="T422" s="74"/>
      <c r="U422" s="74"/>
      <c r="V422" s="74">
        <f>SUM(W422:X422)</f>
        <v>0</v>
      </c>
      <c r="W422" s="74"/>
      <c r="X422" s="74"/>
      <c r="Y422" s="69"/>
    </row>
    <row r="423" spans="1:25" ht="16.5" customHeight="1">
      <c r="A423" s="49">
        <v>2952</v>
      </c>
      <c r="B423" s="47" t="s">
        <v>235</v>
      </c>
      <c r="C423" s="47">
        <v>5</v>
      </c>
      <c r="D423" s="47">
        <v>2</v>
      </c>
      <c r="E423" s="71" t="s">
        <v>890</v>
      </c>
      <c r="F423" s="71"/>
      <c r="G423" s="74">
        <f>SUM(H423:I423)</f>
        <v>0</v>
      </c>
      <c r="H423" s="74"/>
      <c r="I423" s="74"/>
      <c r="J423" s="74">
        <f>SUM(K423:L423)</f>
        <v>0</v>
      </c>
      <c r="K423" s="74"/>
      <c r="L423" s="74"/>
      <c r="M423" s="74">
        <f>SUM(N423:O423)</f>
        <v>0</v>
      </c>
      <c r="N423" s="74"/>
      <c r="O423" s="74"/>
      <c r="P423" s="69">
        <f t="shared" si="236"/>
        <v>0</v>
      </c>
      <c r="Q423" s="69">
        <f t="shared" si="237"/>
        <v>0</v>
      </c>
      <c r="R423" s="69">
        <f t="shared" si="238"/>
        <v>0</v>
      </c>
      <c r="S423" s="74">
        <f>SUM(T423:U423)</f>
        <v>0</v>
      </c>
      <c r="T423" s="74"/>
      <c r="U423" s="74"/>
      <c r="V423" s="74">
        <f>SUM(W423:X423)</f>
        <v>0</v>
      </c>
      <c r="W423" s="74"/>
      <c r="X423" s="74"/>
      <c r="Y423" s="69"/>
    </row>
    <row r="424" spans="1:25" ht="26.25" customHeight="1">
      <c r="A424" s="51">
        <v>2960</v>
      </c>
      <c r="B424" s="50" t="s">
        <v>235</v>
      </c>
      <c r="C424" s="50">
        <v>6</v>
      </c>
      <c r="D424" s="50">
        <v>0</v>
      </c>
      <c r="E424" s="67" t="s">
        <v>891</v>
      </c>
      <c r="F424" s="67"/>
      <c r="G424" s="158">
        <f>SUM(G426)</f>
        <v>45230.341999999997</v>
      </c>
      <c r="H424" s="158">
        <f t="shared" ref="H424:O424" si="241">SUM(H426)</f>
        <v>45230.341999999997</v>
      </c>
      <c r="I424" s="158">
        <f t="shared" si="241"/>
        <v>0</v>
      </c>
      <c r="J424" s="158">
        <f t="shared" si="241"/>
        <v>46214.7</v>
      </c>
      <c r="K424" s="158">
        <f t="shared" si="241"/>
        <v>46214.7</v>
      </c>
      <c r="L424" s="158">
        <f t="shared" si="241"/>
        <v>0</v>
      </c>
      <c r="M424" s="158">
        <f>SUM(M426)</f>
        <v>46214.7</v>
      </c>
      <c r="N424" s="158">
        <f t="shared" si="241"/>
        <v>46214.7</v>
      </c>
      <c r="O424" s="158">
        <f t="shared" si="241"/>
        <v>0</v>
      </c>
      <c r="P424" s="195">
        <f t="shared" si="236"/>
        <v>0</v>
      </c>
      <c r="Q424" s="195">
        <f t="shared" si="237"/>
        <v>0</v>
      </c>
      <c r="R424" s="195">
        <f t="shared" si="238"/>
        <v>0</v>
      </c>
      <c r="S424" s="158">
        <f t="shared" ref="S424:X424" si="242">SUM(S426)</f>
        <v>48607.131000000052</v>
      </c>
      <c r="T424" s="158">
        <f t="shared" si="242"/>
        <v>48607.131000000052</v>
      </c>
      <c r="U424" s="158">
        <f t="shared" si="242"/>
        <v>0</v>
      </c>
      <c r="V424" s="158">
        <f t="shared" si="242"/>
        <v>55352</v>
      </c>
      <c r="W424" s="158">
        <f t="shared" si="242"/>
        <v>55352</v>
      </c>
      <c r="X424" s="158">
        <f t="shared" si="242"/>
        <v>0</v>
      </c>
      <c r="Y424" s="69"/>
    </row>
    <row r="425" spans="1:25" s="48" customFormat="1" ht="18.75" customHeight="1">
      <c r="A425" s="49"/>
      <c r="B425" s="47"/>
      <c r="C425" s="47"/>
      <c r="D425" s="47"/>
      <c r="E425" s="71" t="s">
        <v>192</v>
      </c>
      <c r="F425" s="71"/>
      <c r="G425" s="74"/>
      <c r="H425" s="74"/>
      <c r="I425" s="74"/>
      <c r="J425" s="74"/>
      <c r="K425" s="74"/>
      <c r="L425" s="74"/>
      <c r="M425" s="74"/>
      <c r="N425" s="74"/>
      <c r="O425" s="74"/>
      <c r="P425" s="69">
        <f t="shared" si="236"/>
        <v>0</v>
      </c>
      <c r="Q425" s="69">
        <f t="shared" si="237"/>
        <v>0</v>
      </c>
      <c r="R425" s="69">
        <f t="shared" si="238"/>
        <v>0</v>
      </c>
      <c r="S425" s="74"/>
      <c r="T425" s="74"/>
      <c r="U425" s="74"/>
      <c r="V425" s="74"/>
      <c r="W425" s="74"/>
      <c r="X425" s="74"/>
      <c r="Y425" s="69"/>
    </row>
    <row r="426" spans="1:25" ht="24" customHeight="1">
      <c r="A426" s="49">
        <v>2961</v>
      </c>
      <c r="B426" s="47" t="s">
        <v>235</v>
      </c>
      <c r="C426" s="47">
        <v>6</v>
      </c>
      <c r="D426" s="47">
        <v>1</v>
      </c>
      <c r="E426" s="71" t="s">
        <v>891</v>
      </c>
      <c r="F426" s="71"/>
      <c r="G426" s="74">
        <f>SUM(G427)</f>
        <v>45230.341999999997</v>
      </c>
      <c r="H426" s="74">
        <f t="shared" ref="H426:X426" si="243">SUM(H427)</f>
        <v>45230.341999999997</v>
      </c>
      <c r="I426" s="74">
        <f t="shared" si="243"/>
        <v>0</v>
      </c>
      <c r="J426" s="74">
        <f>SUM(J427)</f>
        <v>46214.7</v>
      </c>
      <c r="K426" s="74">
        <f t="shared" si="243"/>
        <v>46214.7</v>
      </c>
      <c r="L426" s="74">
        <f t="shared" si="243"/>
        <v>0</v>
      </c>
      <c r="M426" s="74">
        <f>SUM(M427)</f>
        <v>46214.7</v>
      </c>
      <c r="N426" s="74">
        <f t="shared" si="243"/>
        <v>46214.7</v>
      </c>
      <c r="O426" s="74">
        <f t="shared" si="243"/>
        <v>0</v>
      </c>
      <c r="P426" s="69">
        <f t="shared" si="236"/>
        <v>0</v>
      </c>
      <c r="Q426" s="69">
        <f t="shared" si="237"/>
        <v>0</v>
      </c>
      <c r="R426" s="69">
        <f t="shared" si="238"/>
        <v>0</v>
      </c>
      <c r="S426" s="74">
        <f>SUM(S427)</f>
        <v>48607.131000000052</v>
      </c>
      <c r="T426" s="74">
        <f t="shared" si="243"/>
        <v>48607.131000000052</v>
      </c>
      <c r="U426" s="74">
        <f t="shared" si="243"/>
        <v>0</v>
      </c>
      <c r="V426" s="74">
        <f>SUM(V427)</f>
        <v>55352</v>
      </c>
      <c r="W426" s="74">
        <f t="shared" si="243"/>
        <v>55352</v>
      </c>
      <c r="X426" s="74">
        <f t="shared" si="243"/>
        <v>0</v>
      </c>
      <c r="Y426" s="69"/>
    </row>
    <row r="427" spans="1:25" ht="24" customHeight="1">
      <c r="A427" s="49"/>
      <c r="B427" s="47"/>
      <c r="C427" s="47"/>
      <c r="D427" s="47"/>
      <c r="E427" s="71" t="s">
        <v>1152</v>
      </c>
      <c r="F427" s="71">
        <v>4819</v>
      </c>
      <c r="G427" s="74">
        <f>SUM(H427:I427)</f>
        <v>45230.341999999997</v>
      </c>
      <c r="H427" s="74">
        <v>45230.341999999997</v>
      </c>
      <c r="I427" s="74"/>
      <c r="J427" s="74">
        <f>SUM(K427:L427)</f>
        <v>46214.7</v>
      </c>
      <c r="K427" s="74">
        <v>46214.7</v>
      </c>
      <c r="L427" s="74"/>
      <c r="M427" s="74">
        <f>SUM(N427:O427)</f>
        <v>46214.7</v>
      </c>
      <c r="N427" s="74">
        <v>46214.7</v>
      </c>
      <c r="O427" s="74"/>
      <c r="P427" s="69">
        <f t="shared" si="236"/>
        <v>0</v>
      </c>
      <c r="Q427" s="69">
        <f t="shared" si="237"/>
        <v>0</v>
      </c>
      <c r="R427" s="69">
        <f t="shared" si="238"/>
        <v>0</v>
      </c>
      <c r="S427" s="74">
        <f>SUM(T427:U427)</f>
        <v>48607.131000000052</v>
      </c>
      <c r="T427" s="74">
        <v>48607.131000000052</v>
      </c>
      <c r="U427" s="74"/>
      <c r="V427" s="74">
        <f>SUM(W427:X427)</f>
        <v>55352</v>
      </c>
      <c r="W427" s="74">
        <v>55352</v>
      </c>
      <c r="X427" s="74"/>
      <c r="Y427" s="69"/>
    </row>
    <row r="428" spans="1:25" ht="26.25" customHeight="1">
      <c r="A428" s="51">
        <v>2970</v>
      </c>
      <c r="B428" s="50" t="s">
        <v>235</v>
      </c>
      <c r="C428" s="50">
        <v>7</v>
      </c>
      <c r="D428" s="50">
        <v>0</v>
      </c>
      <c r="E428" s="67" t="s">
        <v>892</v>
      </c>
      <c r="F428" s="67"/>
      <c r="G428" s="158">
        <f>SUM(G430)</f>
        <v>0</v>
      </c>
      <c r="H428" s="158">
        <f t="shared" ref="H428:O428" si="244">SUM(H430)</f>
        <v>0</v>
      </c>
      <c r="I428" s="158">
        <f t="shared" si="244"/>
        <v>0</v>
      </c>
      <c r="J428" s="158">
        <f t="shared" si="244"/>
        <v>0</v>
      </c>
      <c r="K428" s="158">
        <f t="shared" si="244"/>
        <v>0</v>
      </c>
      <c r="L428" s="158">
        <f t="shared" si="244"/>
        <v>0</v>
      </c>
      <c r="M428" s="158">
        <f>SUM(M430)</f>
        <v>0</v>
      </c>
      <c r="N428" s="158">
        <f t="shared" si="244"/>
        <v>0</v>
      </c>
      <c r="O428" s="158">
        <f t="shared" si="244"/>
        <v>0</v>
      </c>
      <c r="P428" s="195">
        <f t="shared" si="236"/>
        <v>0</v>
      </c>
      <c r="Q428" s="195">
        <f t="shared" si="237"/>
        <v>0</v>
      </c>
      <c r="R428" s="195">
        <f t="shared" si="238"/>
        <v>0</v>
      </c>
      <c r="S428" s="158">
        <f t="shared" ref="S428:X428" si="245">SUM(S430)</f>
        <v>0</v>
      </c>
      <c r="T428" s="158">
        <f t="shared" si="245"/>
        <v>0</v>
      </c>
      <c r="U428" s="158">
        <f t="shared" si="245"/>
        <v>0</v>
      </c>
      <c r="V428" s="158">
        <f t="shared" si="245"/>
        <v>0</v>
      </c>
      <c r="W428" s="158">
        <f t="shared" si="245"/>
        <v>0</v>
      </c>
      <c r="X428" s="158">
        <f t="shared" si="245"/>
        <v>0</v>
      </c>
      <c r="Y428" s="69"/>
    </row>
    <row r="429" spans="1:25" s="48" customFormat="1" ht="20.25" customHeight="1">
      <c r="A429" s="49"/>
      <c r="B429" s="47"/>
      <c r="C429" s="47"/>
      <c r="D429" s="47"/>
      <c r="E429" s="71" t="s">
        <v>192</v>
      </c>
      <c r="F429" s="71"/>
      <c r="G429" s="74"/>
      <c r="H429" s="74"/>
      <c r="I429" s="74"/>
      <c r="J429" s="74"/>
      <c r="K429" s="74"/>
      <c r="L429" s="74"/>
      <c r="M429" s="74"/>
      <c r="N429" s="74"/>
      <c r="O429" s="74"/>
      <c r="P429" s="69">
        <f t="shared" si="236"/>
        <v>0</v>
      </c>
      <c r="Q429" s="69">
        <f t="shared" si="237"/>
        <v>0</v>
      </c>
      <c r="R429" s="69">
        <f t="shared" si="238"/>
        <v>0</v>
      </c>
      <c r="S429" s="74"/>
      <c r="T429" s="74"/>
      <c r="U429" s="74"/>
      <c r="V429" s="74"/>
      <c r="W429" s="74"/>
      <c r="X429" s="74"/>
      <c r="Y429" s="69"/>
    </row>
    <row r="430" spans="1:25" ht="32.25" customHeight="1">
      <c r="A430" s="49">
        <v>2971</v>
      </c>
      <c r="B430" s="47" t="s">
        <v>235</v>
      </c>
      <c r="C430" s="47">
        <v>7</v>
      </c>
      <c r="D430" s="47">
        <v>1</v>
      </c>
      <c r="E430" s="71" t="s">
        <v>892</v>
      </c>
      <c r="F430" s="71"/>
      <c r="G430" s="74">
        <f>SUM(H430:I430)</f>
        <v>0</v>
      </c>
      <c r="H430" s="74"/>
      <c r="I430" s="74"/>
      <c r="J430" s="74">
        <f>SUM(K430:L430)</f>
        <v>0</v>
      </c>
      <c r="K430" s="74"/>
      <c r="L430" s="74"/>
      <c r="M430" s="74">
        <f>SUM(N430:O430)</f>
        <v>0</v>
      </c>
      <c r="N430" s="74"/>
      <c r="O430" s="74"/>
      <c r="P430" s="69">
        <f t="shared" si="236"/>
        <v>0</v>
      </c>
      <c r="Q430" s="69">
        <f t="shared" si="237"/>
        <v>0</v>
      </c>
      <c r="R430" s="69">
        <f t="shared" si="238"/>
        <v>0</v>
      </c>
      <c r="S430" s="74">
        <f>SUM(T430:U430)</f>
        <v>0</v>
      </c>
      <c r="T430" s="74"/>
      <c r="U430" s="74"/>
      <c r="V430" s="74">
        <f>SUM(W430:X430)</f>
        <v>0</v>
      </c>
      <c r="W430" s="74"/>
      <c r="X430" s="74"/>
      <c r="Y430" s="69"/>
    </row>
    <row r="431" spans="1:25" ht="27.75" customHeight="1">
      <c r="A431" s="51">
        <v>2980</v>
      </c>
      <c r="B431" s="50" t="s">
        <v>235</v>
      </c>
      <c r="C431" s="50">
        <v>8</v>
      </c>
      <c r="D431" s="50">
        <v>0</v>
      </c>
      <c r="E431" s="67" t="s">
        <v>893</v>
      </c>
      <c r="F431" s="67"/>
      <c r="G431" s="158">
        <f>SUM(G433)</f>
        <v>0</v>
      </c>
      <c r="H431" s="158">
        <f t="shared" ref="H431:O431" si="246">SUM(H433)</f>
        <v>0</v>
      </c>
      <c r="I431" s="158">
        <f t="shared" si="246"/>
        <v>0</v>
      </c>
      <c r="J431" s="158">
        <f t="shared" si="246"/>
        <v>0</v>
      </c>
      <c r="K431" s="158">
        <f t="shared" si="246"/>
        <v>0</v>
      </c>
      <c r="L431" s="158">
        <f t="shared" si="246"/>
        <v>0</v>
      </c>
      <c r="M431" s="158">
        <f>SUM(M433)</f>
        <v>0</v>
      </c>
      <c r="N431" s="158">
        <f t="shared" si="246"/>
        <v>0</v>
      </c>
      <c r="O431" s="158">
        <f t="shared" si="246"/>
        <v>0</v>
      </c>
      <c r="P431" s="195">
        <f t="shared" si="236"/>
        <v>0</v>
      </c>
      <c r="Q431" s="195">
        <f t="shared" si="237"/>
        <v>0</v>
      </c>
      <c r="R431" s="195">
        <f t="shared" si="238"/>
        <v>0</v>
      </c>
      <c r="S431" s="158">
        <f t="shared" ref="S431:X431" si="247">SUM(S433)</f>
        <v>0</v>
      </c>
      <c r="T431" s="158">
        <f t="shared" si="247"/>
        <v>0</v>
      </c>
      <c r="U431" s="158">
        <f t="shared" si="247"/>
        <v>0</v>
      </c>
      <c r="V431" s="158">
        <f t="shared" si="247"/>
        <v>0</v>
      </c>
      <c r="W431" s="158">
        <f t="shared" si="247"/>
        <v>0</v>
      </c>
      <c r="X431" s="158">
        <f t="shared" si="247"/>
        <v>0</v>
      </c>
      <c r="Y431" s="69"/>
    </row>
    <row r="432" spans="1:25" s="48" customFormat="1" ht="20.25" customHeight="1">
      <c r="A432" s="49"/>
      <c r="B432" s="47"/>
      <c r="C432" s="47"/>
      <c r="D432" s="47"/>
      <c r="E432" s="71" t="s">
        <v>192</v>
      </c>
      <c r="F432" s="71"/>
      <c r="G432" s="74"/>
      <c r="H432" s="74"/>
      <c r="I432" s="74"/>
      <c r="J432" s="74"/>
      <c r="K432" s="74"/>
      <c r="L432" s="74"/>
      <c r="M432" s="74"/>
      <c r="N432" s="74"/>
      <c r="O432" s="74"/>
      <c r="P432" s="69">
        <f t="shared" si="236"/>
        <v>0</v>
      </c>
      <c r="Q432" s="69">
        <f t="shared" si="237"/>
        <v>0</v>
      </c>
      <c r="R432" s="69">
        <f t="shared" si="238"/>
        <v>0</v>
      </c>
      <c r="S432" s="74"/>
      <c r="T432" s="74"/>
      <c r="U432" s="74"/>
      <c r="V432" s="74"/>
      <c r="W432" s="74"/>
      <c r="X432" s="74"/>
      <c r="Y432" s="69"/>
    </row>
    <row r="433" spans="1:25" ht="23.25" customHeight="1">
      <c r="A433" s="49">
        <v>2981</v>
      </c>
      <c r="B433" s="47" t="s">
        <v>235</v>
      </c>
      <c r="C433" s="47">
        <v>8</v>
      </c>
      <c r="D433" s="47">
        <v>1</v>
      </c>
      <c r="E433" s="71" t="s">
        <v>893</v>
      </c>
      <c r="F433" s="71"/>
      <c r="G433" s="74">
        <f t="shared" ref="G433:O433" si="248">G434</f>
        <v>0</v>
      </c>
      <c r="H433" s="74">
        <f t="shared" si="248"/>
        <v>0</v>
      </c>
      <c r="I433" s="74">
        <f t="shared" si="248"/>
        <v>0</v>
      </c>
      <c r="J433" s="74">
        <f t="shared" si="248"/>
        <v>0</v>
      </c>
      <c r="K433" s="74">
        <f t="shared" si="248"/>
        <v>0</v>
      </c>
      <c r="L433" s="74">
        <f t="shared" si="248"/>
        <v>0</v>
      </c>
      <c r="M433" s="74">
        <f t="shared" si="248"/>
        <v>0</v>
      </c>
      <c r="N433" s="74">
        <f t="shared" si="248"/>
        <v>0</v>
      </c>
      <c r="O433" s="74">
        <f t="shared" si="248"/>
        <v>0</v>
      </c>
      <c r="P433" s="69">
        <f t="shared" si="236"/>
        <v>0</v>
      </c>
      <c r="Q433" s="69">
        <f t="shared" si="237"/>
        <v>0</v>
      </c>
      <c r="R433" s="69">
        <f t="shared" si="238"/>
        <v>0</v>
      </c>
      <c r="S433" s="74">
        <f t="shared" ref="S433:X433" si="249">S434</f>
        <v>0</v>
      </c>
      <c r="T433" s="74">
        <f t="shared" si="249"/>
        <v>0</v>
      </c>
      <c r="U433" s="74">
        <f t="shared" si="249"/>
        <v>0</v>
      </c>
      <c r="V433" s="74">
        <f t="shared" si="249"/>
        <v>0</v>
      </c>
      <c r="W433" s="74">
        <f t="shared" si="249"/>
        <v>0</v>
      </c>
      <c r="X433" s="74">
        <f t="shared" si="249"/>
        <v>0</v>
      </c>
      <c r="Y433" s="69"/>
    </row>
    <row r="434" spans="1:25" ht="23.25" customHeight="1">
      <c r="A434" s="49"/>
      <c r="B434" s="47"/>
      <c r="C434" s="47"/>
      <c r="D434" s="47"/>
      <c r="E434" s="71">
        <v>4637</v>
      </c>
      <c r="F434" s="71"/>
      <c r="G434" s="74">
        <f>SUM(H434:I434)</f>
        <v>0</v>
      </c>
      <c r="H434" s="74"/>
      <c r="I434" s="74"/>
      <c r="J434" s="74">
        <f>SUM(K434:L434)</f>
        <v>0</v>
      </c>
      <c r="K434" s="74"/>
      <c r="L434" s="74"/>
      <c r="M434" s="74">
        <f>SUM(N434:O434)</f>
        <v>0</v>
      </c>
      <c r="N434" s="74"/>
      <c r="O434" s="74"/>
      <c r="P434" s="69">
        <f t="shared" si="236"/>
        <v>0</v>
      </c>
      <c r="Q434" s="69">
        <f t="shared" si="237"/>
        <v>0</v>
      </c>
      <c r="R434" s="69">
        <f t="shared" si="238"/>
        <v>0</v>
      </c>
      <c r="S434" s="74">
        <f>SUM(T434:U434)</f>
        <v>0</v>
      </c>
      <c r="T434" s="74"/>
      <c r="U434" s="74"/>
      <c r="V434" s="74">
        <f>SUM(W434:X434)</f>
        <v>0</v>
      </c>
      <c r="W434" s="74"/>
      <c r="X434" s="74"/>
      <c r="Y434" s="69"/>
    </row>
    <row r="435" spans="1:25" s="46" customFormat="1" ht="38.25" customHeight="1">
      <c r="A435" s="51">
        <v>3000</v>
      </c>
      <c r="B435" s="50" t="s">
        <v>240</v>
      </c>
      <c r="C435" s="50">
        <v>0</v>
      </c>
      <c r="D435" s="50">
        <v>0</v>
      </c>
      <c r="E435" s="67" t="s">
        <v>971</v>
      </c>
      <c r="F435" s="67"/>
      <c r="G435" s="158">
        <f>SUM(G437,G441,G444,G450,G454,G457,G462,G469,G473)</f>
        <v>35097.409999999996</v>
      </c>
      <c r="H435" s="158">
        <f t="shared" ref="H435:O435" si="250">SUM(H437,H441,H444,H450,H454,H457,H462,H469,H473)</f>
        <v>30097.409999999996</v>
      </c>
      <c r="I435" s="158">
        <f t="shared" si="250"/>
        <v>5000</v>
      </c>
      <c r="J435" s="158">
        <f t="shared" si="250"/>
        <v>57677</v>
      </c>
      <c r="K435" s="158">
        <f t="shared" si="250"/>
        <v>57677</v>
      </c>
      <c r="L435" s="158">
        <f t="shared" si="250"/>
        <v>0</v>
      </c>
      <c r="M435" s="158">
        <f>SUM(M437,M441,M444,M450,M454,M457,M462,M469,M473)</f>
        <v>66757</v>
      </c>
      <c r="N435" s="158">
        <f t="shared" si="250"/>
        <v>66757</v>
      </c>
      <c r="O435" s="158">
        <f t="shared" si="250"/>
        <v>0</v>
      </c>
      <c r="P435" s="195">
        <f t="shared" si="236"/>
        <v>9080</v>
      </c>
      <c r="Q435" s="195">
        <f t="shared" si="237"/>
        <v>9080</v>
      </c>
      <c r="R435" s="195">
        <f t="shared" si="238"/>
        <v>0</v>
      </c>
      <c r="S435" s="158">
        <f t="shared" ref="S435:X435" si="251">SUM(S437,S441,S444,S450,S454,S457,S462,S469,S473)</f>
        <v>74757</v>
      </c>
      <c r="T435" s="158">
        <f t="shared" si="251"/>
        <v>74757</v>
      </c>
      <c r="U435" s="158">
        <f t="shared" si="251"/>
        <v>0</v>
      </c>
      <c r="V435" s="158">
        <f t="shared" si="251"/>
        <v>74757</v>
      </c>
      <c r="W435" s="158">
        <f t="shared" si="251"/>
        <v>74757</v>
      </c>
      <c r="X435" s="158">
        <f t="shared" si="251"/>
        <v>0</v>
      </c>
      <c r="Y435" s="69"/>
    </row>
    <row r="436" spans="1:25" ht="15.75" customHeight="1">
      <c r="A436" s="49"/>
      <c r="B436" s="47"/>
      <c r="C436" s="47"/>
      <c r="D436" s="47"/>
      <c r="E436" s="71" t="s">
        <v>5</v>
      </c>
      <c r="F436" s="71"/>
      <c r="G436" s="74"/>
      <c r="H436" s="74"/>
      <c r="I436" s="74"/>
      <c r="J436" s="74"/>
      <c r="K436" s="74"/>
      <c r="L436" s="74"/>
      <c r="M436" s="74"/>
      <c r="N436" s="74"/>
      <c r="O436" s="74"/>
      <c r="P436" s="69">
        <f t="shared" si="236"/>
        <v>0</v>
      </c>
      <c r="Q436" s="69">
        <f t="shared" si="237"/>
        <v>0</v>
      </c>
      <c r="R436" s="69">
        <f t="shared" si="238"/>
        <v>0</v>
      </c>
      <c r="S436" s="74"/>
      <c r="T436" s="74"/>
      <c r="U436" s="74"/>
      <c r="V436" s="74"/>
      <c r="W436" s="74"/>
      <c r="X436" s="74"/>
      <c r="Y436" s="69"/>
    </row>
    <row r="437" spans="1:25" ht="24" customHeight="1">
      <c r="A437" s="51">
        <v>3010</v>
      </c>
      <c r="B437" s="50" t="s">
        <v>240</v>
      </c>
      <c r="C437" s="50">
        <v>1</v>
      </c>
      <c r="D437" s="50">
        <v>0</v>
      </c>
      <c r="E437" s="67" t="s">
        <v>894</v>
      </c>
      <c r="F437" s="67"/>
      <c r="G437" s="158">
        <f>SUM(G439:G440)</f>
        <v>0</v>
      </c>
      <c r="H437" s="158">
        <f t="shared" ref="H437:O437" si="252">SUM(H439:H440)</f>
        <v>0</v>
      </c>
      <c r="I437" s="158">
        <f t="shared" si="252"/>
        <v>0</v>
      </c>
      <c r="J437" s="158">
        <f t="shared" si="252"/>
        <v>0</v>
      </c>
      <c r="K437" s="158">
        <f t="shared" si="252"/>
        <v>0</v>
      </c>
      <c r="L437" s="158">
        <f t="shared" si="252"/>
        <v>0</v>
      </c>
      <c r="M437" s="158">
        <f>SUM(M439:M440)</f>
        <v>0</v>
      </c>
      <c r="N437" s="158">
        <f t="shared" si="252"/>
        <v>0</v>
      </c>
      <c r="O437" s="158">
        <f t="shared" si="252"/>
        <v>0</v>
      </c>
      <c r="P437" s="195">
        <f t="shared" si="236"/>
        <v>0</v>
      </c>
      <c r="Q437" s="195">
        <f t="shared" si="237"/>
        <v>0</v>
      </c>
      <c r="R437" s="195">
        <f t="shared" si="238"/>
        <v>0</v>
      </c>
      <c r="S437" s="158">
        <f t="shared" ref="S437:X437" si="253">SUM(S439:S440)</f>
        <v>0</v>
      </c>
      <c r="T437" s="158">
        <f t="shared" si="253"/>
        <v>0</v>
      </c>
      <c r="U437" s="158">
        <f t="shared" si="253"/>
        <v>0</v>
      </c>
      <c r="V437" s="158">
        <f t="shared" si="253"/>
        <v>0</v>
      </c>
      <c r="W437" s="158">
        <f t="shared" si="253"/>
        <v>0</v>
      </c>
      <c r="X437" s="158">
        <f t="shared" si="253"/>
        <v>0</v>
      </c>
      <c r="Y437" s="69"/>
    </row>
    <row r="438" spans="1:25" s="48" customFormat="1" ht="16.5" customHeight="1">
      <c r="A438" s="49"/>
      <c r="B438" s="47"/>
      <c r="C438" s="47"/>
      <c r="D438" s="47"/>
      <c r="E438" s="71" t="s">
        <v>192</v>
      </c>
      <c r="F438" s="71"/>
      <c r="G438" s="74"/>
      <c r="H438" s="74"/>
      <c r="I438" s="74"/>
      <c r="J438" s="74"/>
      <c r="K438" s="74"/>
      <c r="L438" s="74"/>
      <c r="M438" s="74"/>
      <c r="N438" s="74"/>
      <c r="O438" s="74"/>
      <c r="P438" s="69">
        <f t="shared" si="236"/>
        <v>0</v>
      </c>
      <c r="Q438" s="69">
        <f t="shared" si="237"/>
        <v>0</v>
      </c>
      <c r="R438" s="69">
        <f t="shared" si="238"/>
        <v>0</v>
      </c>
      <c r="S438" s="74"/>
      <c r="T438" s="74"/>
      <c r="U438" s="74"/>
      <c r="V438" s="74"/>
      <c r="W438" s="74"/>
      <c r="X438" s="74"/>
      <c r="Y438" s="69"/>
    </row>
    <row r="439" spans="1:25" ht="18.75" customHeight="1">
      <c r="A439" s="49">
        <v>3011</v>
      </c>
      <c r="B439" s="47" t="s">
        <v>240</v>
      </c>
      <c r="C439" s="47">
        <v>1</v>
      </c>
      <c r="D439" s="47">
        <v>1</v>
      </c>
      <c r="E439" s="71" t="s">
        <v>895</v>
      </c>
      <c r="F439" s="71"/>
      <c r="G439" s="74">
        <f>SUM(H439:I439)</f>
        <v>0</v>
      </c>
      <c r="H439" s="74"/>
      <c r="I439" s="74"/>
      <c r="J439" s="74">
        <f>SUM(K439:L439)</f>
        <v>0</v>
      </c>
      <c r="K439" s="74"/>
      <c r="L439" s="74"/>
      <c r="M439" s="74">
        <f>SUM(N439:O439)</f>
        <v>0</v>
      </c>
      <c r="N439" s="74"/>
      <c r="O439" s="74"/>
      <c r="P439" s="69">
        <f t="shared" si="236"/>
        <v>0</v>
      </c>
      <c r="Q439" s="69">
        <f t="shared" si="237"/>
        <v>0</v>
      </c>
      <c r="R439" s="69">
        <f t="shared" si="238"/>
        <v>0</v>
      </c>
      <c r="S439" s="74">
        <f>SUM(T439:U439)</f>
        <v>0</v>
      </c>
      <c r="T439" s="74"/>
      <c r="U439" s="74"/>
      <c r="V439" s="74">
        <f>SUM(W439:X439)</f>
        <v>0</v>
      </c>
      <c r="W439" s="74"/>
      <c r="X439" s="74"/>
      <c r="Y439" s="69"/>
    </row>
    <row r="440" spans="1:25" ht="17.25" customHeight="1">
      <c r="A440" s="49">
        <v>3012</v>
      </c>
      <c r="B440" s="47" t="s">
        <v>240</v>
      </c>
      <c r="C440" s="47">
        <v>1</v>
      </c>
      <c r="D440" s="47">
        <v>2</v>
      </c>
      <c r="E440" s="71" t="s">
        <v>896</v>
      </c>
      <c r="F440" s="71"/>
      <c r="G440" s="74">
        <f>SUM(H440:I440)</f>
        <v>0</v>
      </c>
      <c r="H440" s="74"/>
      <c r="I440" s="74"/>
      <c r="J440" s="74">
        <f>SUM(K440:L440)</f>
        <v>0</v>
      </c>
      <c r="K440" s="74"/>
      <c r="L440" s="74"/>
      <c r="M440" s="74">
        <f>SUM(N440:O440)</f>
        <v>0</v>
      </c>
      <c r="N440" s="74"/>
      <c r="O440" s="74"/>
      <c r="P440" s="69">
        <f t="shared" si="236"/>
        <v>0</v>
      </c>
      <c r="Q440" s="69">
        <f t="shared" si="237"/>
        <v>0</v>
      </c>
      <c r="R440" s="69">
        <f t="shared" si="238"/>
        <v>0</v>
      </c>
      <c r="S440" s="74">
        <f>SUM(T440:U440)</f>
        <v>0</v>
      </c>
      <c r="T440" s="74"/>
      <c r="U440" s="74"/>
      <c r="V440" s="74">
        <f>SUM(W440:X440)</f>
        <v>0</v>
      </c>
      <c r="W440" s="74"/>
      <c r="X440" s="74"/>
      <c r="Y440" s="69"/>
    </row>
    <row r="441" spans="1:25" ht="15" customHeight="1">
      <c r="A441" s="51">
        <v>3020</v>
      </c>
      <c r="B441" s="50" t="s">
        <v>240</v>
      </c>
      <c r="C441" s="50">
        <v>2</v>
      </c>
      <c r="D441" s="50">
        <v>0</v>
      </c>
      <c r="E441" s="67" t="s">
        <v>897</v>
      </c>
      <c r="F441" s="67"/>
      <c r="G441" s="158">
        <f>SUM(G443)</f>
        <v>0</v>
      </c>
      <c r="H441" s="158">
        <f t="shared" ref="H441:O441" si="254">SUM(H443)</f>
        <v>0</v>
      </c>
      <c r="I441" s="158">
        <f t="shared" si="254"/>
        <v>0</v>
      </c>
      <c r="J441" s="158">
        <f t="shared" si="254"/>
        <v>0</v>
      </c>
      <c r="K441" s="158">
        <f t="shared" si="254"/>
        <v>0</v>
      </c>
      <c r="L441" s="158">
        <f t="shared" si="254"/>
        <v>0</v>
      </c>
      <c r="M441" s="158">
        <f>SUM(M443)</f>
        <v>0</v>
      </c>
      <c r="N441" s="158">
        <f t="shared" si="254"/>
        <v>0</v>
      </c>
      <c r="O441" s="158">
        <f t="shared" si="254"/>
        <v>0</v>
      </c>
      <c r="P441" s="195">
        <f t="shared" si="236"/>
        <v>0</v>
      </c>
      <c r="Q441" s="195">
        <f t="shared" si="237"/>
        <v>0</v>
      </c>
      <c r="R441" s="195">
        <f t="shared" si="238"/>
        <v>0</v>
      </c>
      <c r="S441" s="158">
        <f t="shared" ref="S441:X441" si="255">SUM(S443)</f>
        <v>0</v>
      </c>
      <c r="T441" s="158">
        <f t="shared" si="255"/>
        <v>0</v>
      </c>
      <c r="U441" s="158">
        <f t="shared" si="255"/>
        <v>0</v>
      </c>
      <c r="V441" s="158">
        <f t="shared" si="255"/>
        <v>0</v>
      </c>
      <c r="W441" s="158">
        <f t="shared" si="255"/>
        <v>0</v>
      </c>
      <c r="X441" s="158">
        <f t="shared" si="255"/>
        <v>0</v>
      </c>
      <c r="Y441" s="69"/>
    </row>
    <row r="442" spans="1:25" s="48" customFormat="1" ht="15" customHeight="1">
      <c r="A442" s="49"/>
      <c r="B442" s="47"/>
      <c r="C442" s="47"/>
      <c r="D442" s="47"/>
      <c r="E442" s="71" t="s">
        <v>192</v>
      </c>
      <c r="F442" s="71"/>
      <c r="G442" s="74"/>
      <c r="H442" s="74"/>
      <c r="I442" s="74"/>
      <c r="J442" s="74"/>
      <c r="K442" s="74"/>
      <c r="L442" s="74"/>
      <c r="M442" s="74"/>
      <c r="N442" s="74"/>
      <c r="O442" s="74"/>
      <c r="P442" s="69">
        <f t="shared" si="236"/>
        <v>0</v>
      </c>
      <c r="Q442" s="69">
        <f t="shared" si="237"/>
        <v>0</v>
      </c>
      <c r="R442" s="69">
        <f t="shared" si="238"/>
        <v>0</v>
      </c>
      <c r="S442" s="74"/>
      <c r="T442" s="74"/>
      <c r="U442" s="74"/>
      <c r="V442" s="74"/>
      <c r="W442" s="74"/>
      <c r="X442" s="74"/>
      <c r="Y442" s="69"/>
    </row>
    <row r="443" spans="1:25" ht="15.75" customHeight="1">
      <c r="A443" s="49">
        <v>3021</v>
      </c>
      <c r="B443" s="47" t="s">
        <v>240</v>
      </c>
      <c r="C443" s="47">
        <v>2</v>
      </c>
      <c r="D443" s="47">
        <v>1</v>
      </c>
      <c r="E443" s="71" t="s">
        <v>897</v>
      </c>
      <c r="F443" s="71"/>
      <c r="G443" s="74">
        <f>SUM(H443:I443)</f>
        <v>0</v>
      </c>
      <c r="H443" s="74"/>
      <c r="I443" s="74"/>
      <c r="J443" s="74">
        <f>SUM(K443:L443)</f>
        <v>0</v>
      </c>
      <c r="K443" s="74"/>
      <c r="L443" s="74"/>
      <c r="M443" s="74">
        <f>SUM(N443:O443)</f>
        <v>0</v>
      </c>
      <c r="N443" s="74"/>
      <c r="O443" s="74"/>
      <c r="P443" s="69">
        <f t="shared" si="236"/>
        <v>0</v>
      </c>
      <c r="Q443" s="69">
        <f t="shared" si="237"/>
        <v>0</v>
      </c>
      <c r="R443" s="69">
        <f t="shared" si="238"/>
        <v>0</v>
      </c>
      <c r="S443" s="74">
        <f>SUM(T443:U443)</f>
        <v>0</v>
      </c>
      <c r="T443" s="74"/>
      <c r="U443" s="74"/>
      <c r="V443" s="74">
        <f>SUM(W443:X443)</f>
        <v>0</v>
      </c>
      <c r="W443" s="74"/>
      <c r="X443" s="74"/>
      <c r="Y443" s="69"/>
    </row>
    <row r="444" spans="1:25" ht="14.25" customHeight="1">
      <c r="A444" s="51">
        <v>3030</v>
      </c>
      <c r="B444" s="50" t="s">
        <v>240</v>
      </c>
      <c r="C444" s="50">
        <v>3</v>
      </c>
      <c r="D444" s="50">
        <v>0</v>
      </c>
      <c r="E444" s="82" t="s">
        <v>898</v>
      </c>
      <c r="F444" s="82"/>
      <c r="G444" s="158">
        <f>SUM(G446)</f>
        <v>1388</v>
      </c>
      <c r="H444" s="158">
        <f t="shared" ref="H444:O444" si="256">SUM(H446)</f>
        <v>1388</v>
      </c>
      <c r="I444" s="158">
        <f t="shared" si="256"/>
        <v>0</v>
      </c>
      <c r="J444" s="158">
        <f t="shared" si="256"/>
        <v>2547</v>
      </c>
      <c r="K444" s="158">
        <f t="shared" si="256"/>
        <v>2547</v>
      </c>
      <c r="L444" s="158">
        <f t="shared" si="256"/>
        <v>0</v>
      </c>
      <c r="M444" s="158">
        <f>SUM(M446)</f>
        <v>2547</v>
      </c>
      <c r="N444" s="158">
        <f t="shared" si="256"/>
        <v>2547</v>
      </c>
      <c r="O444" s="158">
        <f t="shared" si="256"/>
        <v>0</v>
      </c>
      <c r="P444" s="195">
        <f t="shared" si="236"/>
        <v>0</v>
      </c>
      <c r="Q444" s="195">
        <f t="shared" si="237"/>
        <v>0</v>
      </c>
      <c r="R444" s="195">
        <f t="shared" si="238"/>
        <v>0</v>
      </c>
      <c r="S444" s="158">
        <f t="shared" ref="S444:X444" si="257">SUM(S446)</f>
        <v>2547</v>
      </c>
      <c r="T444" s="158">
        <f t="shared" si="257"/>
        <v>2547</v>
      </c>
      <c r="U444" s="158">
        <f t="shared" si="257"/>
        <v>0</v>
      </c>
      <c r="V444" s="158">
        <f t="shared" si="257"/>
        <v>2547</v>
      </c>
      <c r="W444" s="158">
        <f t="shared" si="257"/>
        <v>2547</v>
      </c>
      <c r="X444" s="158">
        <f t="shared" si="257"/>
        <v>0</v>
      </c>
      <c r="Y444" s="69"/>
    </row>
    <row r="445" spans="1:25" s="48" customFormat="1">
      <c r="A445" s="49"/>
      <c r="B445" s="47"/>
      <c r="C445" s="47"/>
      <c r="D445" s="47"/>
      <c r="E445" s="71" t="s">
        <v>192</v>
      </c>
      <c r="F445" s="71"/>
      <c r="G445" s="74"/>
      <c r="H445" s="74"/>
      <c r="I445" s="74"/>
      <c r="J445" s="74"/>
      <c r="K445" s="74"/>
      <c r="L445" s="74"/>
      <c r="M445" s="74"/>
      <c r="N445" s="74"/>
      <c r="O445" s="74"/>
      <c r="P445" s="69">
        <f t="shared" si="236"/>
        <v>0</v>
      </c>
      <c r="Q445" s="69">
        <f t="shared" si="237"/>
        <v>0</v>
      </c>
      <c r="R445" s="69">
        <f t="shared" si="238"/>
        <v>0</v>
      </c>
      <c r="S445" s="74"/>
      <c r="T445" s="74"/>
      <c r="U445" s="74"/>
      <c r="V445" s="74"/>
      <c r="W445" s="74"/>
      <c r="X445" s="74"/>
      <c r="Y445" s="69"/>
    </row>
    <row r="446" spans="1:25" s="48" customFormat="1">
      <c r="A446" s="49">
        <v>3031</v>
      </c>
      <c r="B446" s="47" t="s">
        <v>240</v>
      </c>
      <c r="C446" s="47">
        <v>3</v>
      </c>
      <c r="D446" s="47" t="s">
        <v>191</v>
      </c>
      <c r="E446" s="85" t="s">
        <v>898</v>
      </c>
      <c r="F446" s="82"/>
      <c r="G446" s="74">
        <f t="shared" ref="G446:O446" si="258">SUM(G447:G448)</f>
        <v>1388</v>
      </c>
      <c r="H446" s="74">
        <f t="shared" si="258"/>
        <v>1388</v>
      </c>
      <c r="I446" s="74">
        <f t="shared" si="258"/>
        <v>0</v>
      </c>
      <c r="J446" s="74">
        <f t="shared" si="258"/>
        <v>2547</v>
      </c>
      <c r="K446" s="74">
        <f t="shared" si="258"/>
        <v>2547</v>
      </c>
      <c r="L446" s="74">
        <f t="shared" si="258"/>
        <v>0</v>
      </c>
      <c r="M446" s="74">
        <f t="shared" si="258"/>
        <v>2547</v>
      </c>
      <c r="N446" s="74">
        <f t="shared" si="258"/>
        <v>2547</v>
      </c>
      <c r="O446" s="74">
        <f t="shared" si="258"/>
        <v>0</v>
      </c>
      <c r="P446" s="69">
        <f t="shared" si="236"/>
        <v>0</v>
      </c>
      <c r="Q446" s="69">
        <f t="shared" si="237"/>
        <v>0</v>
      </c>
      <c r="R446" s="69">
        <f t="shared" si="238"/>
        <v>0</v>
      </c>
      <c r="S446" s="74">
        <f t="shared" ref="S446:X446" si="259">SUM(S447:S448)</f>
        <v>2547</v>
      </c>
      <c r="T446" s="74">
        <f t="shared" si="259"/>
        <v>2547</v>
      </c>
      <c r="U446" s="74">
        <f t="shared" si="259"/>
        <v>0</v>
      </c>
      <c r="V446" s="74">
        <f t="shared" si="259"/>
        <v>2547</v>
      </c>
      <c r="W446" s="74">
        <f t="shared" si="259"/>
        <v>2547</v>
      </c>
      <c r="X446" s="74">
        <f t="shared" si="259"/>
        <v>0</v>
      </c>
      <c r="Y446" s="69"/>
    </row>
    <row r="447" spans="1:25" s="48" customFormat="1">
      <c r="A447" s="49"/>
      <c r="B447" s="47"/>
      <c r="C447" s="47"/>
      <c r="D447" s="47"/>
      <c r="E447" s="63" t="s">
        <v>1131</v>
      </c>
      <c r="F447" s="63" t="s">
        <v>263</v>
      </c>
      <c r="G447" s="74">
        <f>SUM(H447:I447)</f>
        <v>1388</v>
      </c>
      <c r="H447" s="74">
        <v>1388</v>
      </c>
      <c r="I447" s="74"/>
      <c r="J447" s="74">
        <f>SUM(K447:L447)</f>
        <v>2547</v>
      </c>
      <c r="K447" s="74">
        <v>2547</v>
      </c>
      <c r="L447" s="74"/>
      <c r="M447" s="74">
        <f>SUM(N447:O447)</f>
        <v>2547</v>
      </c>
      <c r="N447" s="74">
        <v>2547</v>
      </c>
      <c r="O447" s="74"/>
      <c r="P447" s="69">
        <f t="shared" si="236"/>
        <v>0</v>
      </c>
      <c r="Q447" s="69">
        <f t="shared" si="237"/>
        <v>0</v>
      </c>
      <c r="R447" s="69">
        <f t="shared" si="238"/>
        <v>0</v>
      </c>
      <c r="S447" s="74">
        <f>SUM(T447:U447)</f>
        <v>2547</v>
      </c>
      <c r="T447" s="74">
        <v>2547</v>
      </c>
      <c r="U447" s="74"/>
      <c r="V447" s="74">
        <f>SUM(W447:X447)</f>
        <v>2547</v>
      </c>
      <c r="W447" s="74">
        <v>2547</v>
      </c>
      <c r="X447" s="74"/>
      <c r="Y447" s="69"/>
    </row>
    <row r="448" spans="1:25" s="48" customFormat="1">
      <c r="A448" s="49"/>
      <c r="B448" s="47"/>
      <c r="C448" s="47"/>
      <c r="D448" s="47"/>
      <c r="E448" s="63" t="s">
        <v>907</v>
      </c>
      <c r="F448" s="63" t="s">
        <v>646</v>
      </c>
      <c r="G448" s="74">
        <f>SUM(H448:I448)</f>
        <v>0</v>
      </c>
      <c r="H448" s="74"/>
      <c r="I448" s="74"/>
      <c r="J448" s="74">
        <f>SUM(K448:L448)</f>
        <v>0</v>
      </c>
      <c r="K448" s="74"/>
      <c r="L448" s="74"/>
      <c r="M448" s="74">
        <f>SUM(N448:O448)</f>
        <v>0</v>
      </c>
      <c r="N448" s="74"/>
      <c r="O448" s="74"/>
      <c r="P448" s="69">
        <f t="shared" si="236"/>
        <v>0</v>
      </c>
      <c r="Q448" s="69">
        <f t="shared" si="237"/>
        <v>0</v>
      </c>
      <c r="R448" s="69">
        <f t="shared" si="238"/>
        <v>0</v>
      </c>
      <c r="S448" s="74">
        <f>SUM(T448:U448)</f>
        <v>0</v>
      </c>
      <c r="T448" s="74"/>
      <c r="U448" s="74"/>
      <c r="V448" s="74">
        <f>SUM(W448:X448)</f>
        <v>0</v>
      </c>
      <c r="W448" s="74"/>
      <c r="X448" s="74"/>
      <c r="Y448" s="69"/>
    </row>
    <row r="449" spans="1:25" s="48" customFormat="1">
      <c r="A449" s="49"/>
      <c r="B449" s="47"/>
      <c r="C449" s="47"/>
      <c r="D449" s="47"/>
      <c r="E449" s="71"/>
      <c r="F449" s="71"/>
      <c r="G449" s="74">
        <f>SUM(H449:I449)</f>
        <v>0</v>
      </c>
      <c r="H449" s="74"/>
      <c r="I449" s="74"/>
      <c r="J449" s="74">
        <f>SUM(K449:L449)</f>
        <v>0</v>
      </c>
      <c r="K449" s="74"/>
      <c r="L449" s="74"/>
      <c r="M449" s="74">
        <f>SUM(N449:O449)</f>
        <v>0</v>
      </c>
      <c r="N449" s="74"/>
      <c r="O449" s="74"/>
      <c r="P449" s="69">
        <f t="shared" si="236"/>
        <v>0</v>
      </c>
      <c r="Q449" s="69">
        <f t="shared" si="237"/>
        <v>0</v>
      </c>
      <c r="R449" s="69">
        <f t="shared" si="238"/>
        <v>0</v>
      </c>
      <c r="S449" s="74">
        <f>SUM(T449:U449)</f>
        <v>0</v>
      </c>
      <c r="T449" s="74"/>
      <c r="U449" s="74"/>
      <c r="V449" s="74">
        <f>SUM(W449:X449)</f>
        <v>0</v>
      </c>
      <c r="W449" s="74"/>
      <c r="X449" s="74"/>
      <c r="Y449" s="69"/>
    </row>
    <row r="450" spans="1:25" ht="18" customHeight="1">
      <c r="A450" s="51">
        <v>3040</v>
      </c>
      <c r="B450" s="50" t="s">
        <v>240</v>
      </c>
      <c r="C450" s="50">
        <v>4</v>
      </c>
      <c r="D450" s="50">
        <v>0</v>
      </c>
      <c r="E450" s="67" t="s">
        <v>241</v>
      </c>
      <c r="F450" s="67"/>
      <c r="G450" s="158">
        <f>SUM(G452)</f>
        <v>10198.31</v>
      </c>
      <c r="H450" s="158">
        <f t="shared" ref="H450:O450" si="260">SUM(H452)</f>
        <v>10198.31</v>
      </c>
      <c r="I450" s="158">
        <f t="shared" si="260"/>
        <v>0</v>
      </c>
      <c r="J450" s="158">
        <f t="shared" si="260"/>
        <v>27370</v>
      </c>
      <c r="K450" s="158">
        <f t="shared" si="260"/>
        <v>27370</v>
      </c>
      <c r="L450" s="158">
        <f t="shared" si="260"/>
        <v>0</v>
      </c>
      <c r="M450" s="158">
        <f>SUM(M452)</f>
        <v>36450</v>
      </c>
      <c r="N450" s="158">
        <f t="shared" si="260"/>
        <v>36450</v>
      </c>
      <c r="O450" s="158">
        <f t="shared" si="260"/>
        <v>0</v>
      </c>
      <c r="P450" s="195">
        <f t="shared" si="236"/>
        <v>9080</v>
      </c>
      <c r="Q450" s="195">
        <f t="shared" si="237"/>
        <v>9080</v>
      </c>
      <c r="R450" s="195">
        <f t="shared" si="238"/>
        <v>0</v>
      </c>
      <c r="S450" s="158">
        <f t="shared" ref="S450:X450" si="261">SUM(S452)</f>
        <v>44450</v>
      </c>
      <c r="T450" s="158">
        <f t="shared" si="261"/>
        <v>44450</v>
      </c>
      <c r="U450" s="158">
        <f t="shared" si="261"/>
        <v>0</v>
      </c>
      <c r="V450" s="158">
        <f t="shared" si="261"/>
        <v>44450</v>
      </c>
      <c r="W450" s="158">
        <f t="shared" si="261"/>
        <v>44450</v>
      </c>
      <c r="X450" s="158">
        <f t="shared" si="261"/>
        <v>0</v>
      </c>
      <c r="Y450" s="69"/>
    </row>
    <row r="451" spans="1:25" s="48" customFormat="1" ht="18" customHeight="1">
      <c r="A451" s="49"/>
      <c r="B451" s="47"/>
      <c r="C451" s="47"/>
      <c r="D451" s="47"/>
      <c r="E451" s="71" t="s">
        <v>192</v>
      </c>
      <c r="F451" s="71"/>
      <c r="G451" s="74"/>
      <c r="H451" s="74"/>
      <c r="I451" s="74"/>
      <c r="J451" s="74"/>
      <c r="K451" s="74"/>
      <c r="L451" s="74"/>
      <c r="M451" s="74"/>
      <c r="N451" s="74"/>
      <c r="O451" s="74"/>
      <c r="P451" s="69">
        <f t="shared" si="236"/>
        <v>0</v>
      </c>
      <c r="Q451" s="69">
        <f t="shared" si="237"/>
        <v>0</v>
      </c>
      <c r="R451" s="69">
        <f t="shared" si="238"/>
        <v>0</v>
      </c>
      <c r="S451" s="74"/>
      <c r="T451" s="74"/>
      <c r="U451" s="74"/>
      <c r="V451" s="74"/>
      <c r="W451" s="74"/>
      <c r="X451" s="74"/>
      <c r="Y451" s="69"/>
    </row>
    <row r="452" spans="1:25" ht="21" customHeight="1">
      <c r="A452" s="49">
        <v>3041</v>
      </c>
      <c r="B452" s="47" t="s">
        <v>240</v>
      </c>
      <c r="C452" s="47">
        <v>4</v>
      </c>
      <c r="D452" s="47">
        <v>1</v>
      </c>
      <c r="E452" s="71" t="s">
        <v>241</v>
      </c>
      <c r="F452" s="71"/>
      <c r="G452" s="74">
        <f t="shared" ref="G452:N452" si="262">SUM(G453)</f>
        <v>10198.31</v>
      </c>
      <c r="H452" s="74">
        <f t="shared" si="262"/>
        <v>10198.31</v>
      </c>
      <c r="I452" s="74">
        <f t="shared" si="262"/>
        <v>0</v>
      </c>
      <c r="J452" s="74">
        <f t="shared" si="262"/>
        <v>27370</v>
      </c>
      <c r="K452" s="74">
        <f t="shared" si="262"/>
        <v>27370</v>
      </c>
      <c r="L452" s="74">
        <f t="shared" si="262"/>
        <v>0</v>
      </c>
      <c r="M452" s="74">
        <f t="shared" si="262"/>
        <v>36450</v>
      </c>
      <c r="N452" s="74">
        <f t="shared" si="262"/>
        <v>36450</v>
      </c>
      <c r="O452" s="74">
        <f>SUM(O453)</f>
        <v>0</v>
      </c>
      <c r="P452" s="69">
        <f t="shared" si="236"/>
        <v>9080</v>
      </c>
      <c r="Q452" s="69">
        <f t="shared" si="237"/>
        <v>9080</v>
      </c>
      <c r="R452" s="69">
        <f t="shared" si="238"/>
        <v>0</v>
      </c>
      <c r="S452" s="74">
        <f t="shared" ref="S452:X452" si="263">SUM(S453)</f>
        <v>44450</v>
      </c>
      <c r="T452" s="74">
        <f t="shared" si="263"/>
        <v>44450</v>
      </c>
      <c r="U452" s="74">
        <f t="shared" si="263"/>
        <v>0</v>
      </c>
      <c r="V452" s="74">
        <f t="shared" si="263"/>
        <v>44450</v>
      </c>
      <c r="W452" s="74">
        <f t="shared" si="263"/>
        <v>44450</v>
      </c>
      <c r="X452" s="74">
        <f t="shared" si="263"/>
        <v>0</v>
      </c>
      <c r="Y452" s="69"/>
    </row>
    <row r="453" spans="1:25" ht="21" customHeight="1">
      <c r="A453" s="49"/>
      <c r="B453" s="47"/>
      <c r="C453" s="47"/>
      <c r="D453" s="47"/>
      <c r="E453" s="71" t="s">
        <v>1153</v>
      </c>
      <c r="F453" s="71">
        <v>4729</v>
      </c>
      <c r="G453" s="74">
        <f>SUM(H453:I453)</f>
        <v>10198.31</v>
      </c>
      <c r="H453" s="74">
        <v>10198.31</v>
      </c>
      <c r="I453" s="74"/>
      <c r="J453" s="74">
        <f>SUM(K453:L453)</f>
        <v>27370</v>
      </c>
      <c r="K453" s="74">
        <v>27370</v>
      </c>
      <c r="L453" s="74"/>
      <c r="M453" s="74">
        <f>SUM(N453:O453)</f>
        <v>36450</v>
      </c>
      <c r="N453" s="74">
        <f>3800+32650</f>
        <v>36450</v>
      </c>
      <c r="O453" s="74"/>
      <c r="P453" s="69">
        <f t="shared" si="236"/>
        <v>9080</v>
      </c>
      <c r="Q453" s="69">
        <f t="shared" si="237"/>
        <v>9080</v>
      </c>
      <c r="R453" s="69">
        <f t="shared" si="238"/>
        <v>0</v>
      </c>
      <c r="S453" s="74">
        <f>SUM(T453:U453)</f>
        <v>44450</v>
      </c>
      <c r="T453" s="74">
        <f>3800+40650</f>
        <v>44450</v>
      </c>
      <c r="U453" s="74"/>
      <c r="V453" s="74">
        <f>SUM(W453:X453)</f>
        <v>44450</v>
      </c>
      <c r="W453" s="74">
        <f>3800+40650</f>
        <v>44450</v>
      </c>
      <c r="X453" s="74"/>
      <c r="Y453" s="69"/>
    </row>
    <row r="454" spans="1:25" ht="17.25" customHeight="1">
      <c r="A454" s="51">
        <v>3050</v>
      </c>
      <c r="B454" s="50" t="s">
        <v>240</v>
      </c>
      <c r="C454" s="50">
        <v>5</v>
      </c>
      <c r="D454" s="50">
        <v>0</v>
      </c>
      <c r="E454" s="67" t="s">
        <v>899</v>
      </c>
      <c r="F454" s="67"/>
      <c r="G454" s="158">
        <f>SUM(G456)</f>
        <v>0</v>
      </c>
      <c r="H454" s="158">
        <f t="shared" ref="H454:O454" si="264">SUM(H456)</f>
        <v>0</v>
      </c>
      <c r="I454" s="158">
        <f t="shared" si="264"/>
        <v>0</v>
      </c>
      <c r="J454" s="158">
        <f t="shared" si="264"/>
        <v>0</v>
      </c>
      <c r="K454" s="158">
        <f t="shared" si="264"/>
        <v>0</v>
      </c>
      <c r="L454" s="158">
        <f t="shared" si="264"/>
        <v>0</v>
      </c>
      <c r="M454" s="158">
        <f>SUM(M456)</f>
        <v>0</v>
      </c>
      <c r="N454" s="158">
        <f t="shared" si="264"/>
        <v>0</v>
      </c>
      <c r="O454" s="158">
        <f t="shared" si="264"/>
        <v>0</v>
      </c>
      <c r="P454" s="195">
        <f t="shared" si="236"/>
        <v>0</v>
      </c>
      <c r="Q454" s="195">
        <f t="shared" si="237"/>
        <v>0</v>
      </c>
      <c r="R454" s="195">
        <f t="shared" si="238"/>
        <v>0</v>
      </c>
      <c r="S454" s="158">
        <f t="shared" ref="S454:X454" si="265">SUM(S456)</f>
        <v>0</v>
      </c>
      <c r="T454" s="158">
        <f t="shared" si="265"/>
        <v>0</v>
      </c>
      <c r="U454" s="158">
        <f t="shared" si="265"/>
        <v>0</v>
      </c>
      <c r="V454" s="158">
        <f t="shared" si="265"/>
        <v>0</v>
      </c>
      <c r="W454" s="158">
        <f t="shared" si="265"/>
        <v>0</v>
      </c>
      <c r="X454" s="158">
        <f t="shared" si="265"/>
        <v>0</v>
      </c>
      <c r="Y454" s="69"/>
    </row>
    <row r="455" spans="1:25" s="48" customFormat="1" ht="21" customHeight="1">
      <c r="A455" s="49"/>
      <c r="B455" s="47"/>
      <c r="C455" s="47"/>
      <c r="D455" s="47"/>
      <c r="E455" s="71" t="s">
        <v>192</v>
      </c>
      <c r="F455" s="71"/>
      <c r="G455" s="74"/>
      <c r="H455" s="74"/>
      <c r="I455" s="74"/>
      <c r="J455" s="74"/>
      <c r="K455" s="74"/>
      <c r="L455" s="74"/>
      <c r="M455" s="74"/>
      <c r="N455" s="74"/>
      <c r="O455" s="74"/>
      <c r="P455" s="69">
        <f t="shared" si="236"/>
        <v>0</v>
      </c>
      <c r="Q455" s="69">
        <f t="shared" si="237"/>
        <v>0</v>
      </c>
      <c r="R455" s="69">
        <f t="shared" si="238"/>
        <v>0</v>
      </c>
      <c r="S455" s="74"/>
      <c r="T455" s="74"/>
      <c r="U455" s="74"/>
      <c r="V455" s="74"/>
      <c r="W455" s="74"/>
      <c r="X455" s="74"/>
      <c r="Y455" s="69"/>
    </row>
    <row r="456" spans="1:25" ht="15.75" customHeight="1">
      <c r="A456" s="49">
        <v>3051</v>
      </c>
      <c r="B456" s="47" t="s">
        <v>240</v>
      </c>
      <c r="C456" s="47">
        <v>5</v>
      </c>
      <c r="D456" s="47">
        <v>1</v>
      </c>
      <c r="E456" s="71" t="s">
        <v>899</v>
      </c>
      <c r="F456" s="71"/>
      <c r="G456" s="74">
        <f>SUM(H456:I456)</f>
        <v>0</v>
      </c>
      <c r="H456" s="74"/>
      <c r="I456" s="74"/>
      <c r="J456" s="74">
        <f>SUM(K456:L456)</f>
        <v>0</v>
      </c>
      <c r="K456" s="74"/>
      <c r="L456" s="74"/>
      <c r="M456" s="74">
        <f>SUM(N456:O456)</f>
        <v>0</v>
      </c>
      <c r="N456" s="74"/>
      <c r="O456" s="74"/>
      <c r="P456" s="69">
        <f t="shared" si="236"/>
        <v>0</v>
      </c>
      <c r="Q456" s="69">
        <f t="shared" si="237"/>
        <v>0</v>
      </c>
      <c r="R456" s="69">
        <f t="shared" si="238"/>
        <v>0</v>
      </c>
      <c r="S456" s="74">
        <f>SUM(T456:U456)</f>
        <v>0</v>
      </c>
      <c r="T456" s="74"/>
      <c r="U456" s="74"/>
      <c r="V456" s="74">
        <f>SUM(W456:X456)</f>
        <v>0</v>
      </c>
      <c r="W456" s="74"/>
      <c r="X456" s="74"/>
      <c r="Y456" s="69"/>
    </row>
    <row r="457" spans="1:25" ht="16.5" customHeight="1">
      <c r="A457" s="51">
        <v>3060</v>
      </c>
      <c r="B457" s="50" t="s">
        <v>240</v>
      </c>
      <c r="C457" s="50">
        <v>6</v>
      </c>
      <c r="D457" s="50">
        <v>0</v>
      </c>
      <c r="E457" s="67" t="s">
        <v>900</v>
      </c>
      <c r="F457" s="67"/>
      <c r="G457" s="158">
        <f>SUM(G459)</f>
        <v>5240</v>
      </c>
      <c r="H457" s="158">
        <f t="shared" ref="H457:O457" si="266">SUM(H459)</f>
        <v>240</v>
      </c>
      <c r="I457" s="158">
        <f t="shared" si="266"/>
        <v>5000</v>
      </c>
      <c r="J457" s="158">
        <f t="shared" si="266"/>
        <v>1260</v>
      </c>
      <c r="K457" s="158">
        <f t="shared" si="266"/>
        <v>1260</v>
      </c>
      <c r="L457" s="158">
        <f t="shared" si="266"/>
        <v>0</v>
      </c>
      <c r="M457" s="158">
        <f>SUM(M459)</f>
        <v>1260</v>
      </c>
      <c r="N457" s="158">
        <f t="shared" si="266"/>
        <v>1260</v>
      </c>
      <c r="O457" s="158">
        <f t="shared" si="266"/>
        <v>0</v>
      </c>
      <c r="P457" s="195">
        <f t="shared" si="236"/>
        <v>0</v>
      </c>
      <c r="Q457" s="195">
        <f t="shared" si="237"/>
        <v>0</v>
      </c>
      <c r="R457" s="195">
        <f t="shared" si="238"/>
        <v>0</v>
      </c>
      <c r="S457" s="158">
        <f t="shared" ref="S457:X457" si="267">SUM(S459)</f>
        <v>1260</v>
      </c>
      <c r="T457" s="158">
        <f t="shared" si="267"/>
        <v>1260</v>
      </c>
      <c r="U457" s="158">
        <f t="shared" si="267"/>
        <v>0</v>
      </c>
      <c r="V457" s="158">
        <f t="shared" si="267"/>
        <v>1260</v>
      </c>
      <c r="W457" s="158">
        <f t="shared" si="267"/>
        <v>1260</v>
      </c>
      <c r="X457" s="158">
        <f t="shared" si="267"/>
        <v>0</v>
      </c>
      <c r="Y457" s="69"/>
    </row>
    <row r="458" spans="1:25" s="48" customFormat="1" ht="19.5" customHeight="1">
      <c r="A458" s="49"/>
      <c r="B458" s="47"/>
      <c r="C458" s="47"/>
      <c r="D458" s="47"/>
      <c r="E458" s="71" t="s">
        <v>192</v>
      </c>
      <c r="F458" s="71"/>
      <c r="G458" s="74"/>
      <c r="H458" s="74"/>
      <c r="I458" s="74"/>
      <c r="J458" s="74"/>
      <c r="K458" s="74"/>
      <c r="L458" s="74"/>
      <c r="M458" s="74"/>
      <c r="N458" s="74"/>
      <c r="O458" s="74"/>
      <c r="P458" s="69">
        <f t="shared" si="236"/>
        <v>0</v>
      </c>
      <c r="Q458" s="69">
        <f t="shared" si="237"/>
        <v>0</v>
      </c>
      <c r="R458" s="69">
        <f t="shared" si="238"/>
        <v>0</v>
      </c>
      <c r="S458" s="74"/>
      <c r="T458" s="74"/>
      <c r="U458" s="74"/>
      <c r="V458" s="74"/>
      <c r="W458" s="74"/>
      <c r="X458" s="74"/>
      <c r="Y458" s="69"/>
    </row>
    <row r="459" spans="1:25" ht="15.75" customHeight="1">
      <c r="A459" s="49">
        <v>3061</v>
      </c>
      <c r="B459" s="47" t="s">
        <v>240</v>
      </c>
      <c r="C459" s="47">
        <v>6</v>
      </c>
      <c r="D459" s="47">
        <v>1</v>
      </c>
      <c r="E459" s="71" t="s">
        <v>900</v>
      </c>
      <c r="F459" s="71"/>
      <c r="G459" s="74">
        <f>+G460+G461</f>
        <v>5240</v>
      </c>
      <c r="H459" s="74">
        <f t="shared" ref="H459:O459" si="268">+H460+H461</f>
        <v>240</v>
      </c>
      <c r="I459" s="74">
        <f t="shared" si="268"/>
        <v>5000</v>
      </c>
      <c r="J459" s="74">
        <f t="shared" si="268"/>
        <v>1260</v>
      </c>
      <c r="K459" s="74">
        <f t="shared" si="268"/>
        <v>1260</v>
      </c>
      <c r="L459" s="74">
        <f t="shared" si="268"/>
        <v>0</v>
      </c>
      <c r="M459" s="74">
        <f t="shared" si="268"/>
        <v>1260</v>
      </c>
      <c r="N459" s="74">
        <f t="shared" si="268"/>
        <v>1260</v>
      </c>
      <c r="O459" s="74">
        <f t="shared" si="268"/>
        <v>0</v>
      </c>
      <c r="P459" s="69">
        <f t="shared" si="236"/>
        <v>0</v>
      </c>
      <c r="Q459" s="69">
        <f t="shared" si="237"/>
        <v>0</v>
      </c>
      <c r="R459" s="69">
        <f t="shared" si="238"/>
        <v>0</v>
      </c>
      <c r="S459" s="74">
        <f t="shared" ref="S459:X459" si="269">SUM(S460)</f>
        <v>1260</v>
      </c>
      <c r="T459" s="74">
        <f t="shared" si="269"/>
        <v>1260</v>
      </c>
      <c r="U459" s="74">
        <f t="shared" si="269"/>
        <v>0</v>
      </c>
      <c r="V459" s="74">
        <f t="shared" si="269"/>
        <v>1260</v>
      </c>
      <c r="W459" s="74">
        <f t="shared" si="269"/>
        <v>1260</v>
      </c>
      <c r="X459" s="74">
        <f t="shared" si="269"/>
        <v>0</v>
      </c>
      <c r="Y459" s="69"/>
    </row>
    <row r="460" spans="1:25" ht="15.75" customHeight="1">
      <c r="A460" s="49"/>
      <c r="B460" s="47"/>
      <c r="C460" s="47"/>
      <c r="D460" s="47"/>
      <c r="E460" s="71" t="s">
        <v>1154</v>
      </c>
      <c r="F460" s="71">
        <v>4728</v>
      </c>
      <c r="G460" s="74">
        <f>SUM(H460:I460)</f>
        <v>240</v>
      </c>
      <c r="H460" s="74">
        <v>240</v>
      </c>
      <c r="I460" s="74"/>
      <c r="J460" s="74">
        <f>SUM(K460:L460)</f>
        <v>1260</v>
      </c>
      <c r="K460" s="74">
        <v>1260</v>
      </c>
      <c r="L460" s="74"/>
      <c r="M460" s="74">
        <f>SUM(N460:O460)</f>
        <v>1260</v>
      </c>
      <c r="N460" s="74">
        <v>1260</v>
      </c>
      <c r="O460" s="74"/>
      <c r="P460" s="69">
        <f t="shared" si="236"/>
        <v>0</v>
      </c>
      <c r="Q460" s="69">
        <f t="shared" si="237"/>
        <v>0</v>
      </c>
      <c r="R460" s="69">
        <f t="shared" si="238"/>
        <v>0</v>
      </c>
      <c r="S460" s="74">
        <f>SUM(T460:U460)</f>
        <v>1260</v>
      </c>
      <c r="T460" s="74">
        <v>1260</v>
      </c>
      <c r="U460" s="74"/>
      <c r="V460" s="74">
        <f>SUM(W460:X460)</f>
        <v>1260</v>
      </c>
      <c r="W460" s="74">
        <v>1260</v>
      </c>
      <c r="X460" s="74"/>
      <c r="Y460" s="69"/>
    </row>
    <row r="461" spans="1:25" ht="15.75" customHeight="1">
      <c r="A461" s="49"/>
      <c r="B461" s="47"/>
      <c r="C461" s="47"/>
      <c r="D461" s="47"/>
      <c r="E461" s="71" t="s">
        <v>1190</v>
      </c>
      <c r="F461" s="71" t="s">
        <v>687</v>
      </c>
      <c r="G461" s="74">
        <f>SUM(H461:I461)</f>
        <v>5000</v>
      </c>
      <c r="H461" s="74"/>
      <c r="I461" s="74">
        <v>5000</v>
      </c>
      <c r="J461" s="74">
        <f>SUM(K461:L461)</f>
        <v>0</v>
      </c>
      <c r="K461" s="74"/>
      <c r="L461" s="74"/>
      <c r="M461" s="74">
        <f>SUM(N461:O461)</f>
        <v>0</v>
      </c>
      <c r="N461" s="74"/>
      <c r="O461" s="74"/>
      <c r="P461" s="69">
        <f>M461-J461</f>
        <v>0</v>
      </c>
      <c r="Q461" s="69">
        <f>N461-K461</f>
        <v>0</v>
      </c>
      <c r="R461" s="69">
        <f>O461-L461</f>
        <v>0</v>
      </c>
      <c r="S461" s="74">
        <f>SUM(T461:U461)</f>
        <v>0</v>
      </c>
      <c r="T461" s="74"/>
      <c r="U461" s="74"/>
      <c r="V461" s="74">
        <f>SUM(W461:X461)</f>
        <v>0</v>
      </c>
      <c r="W461" s="74"/>
      <c r="X461" s="74"/>
      <c r="Y461" s="69"/>
    </row>
    <row r="462" spans="1:25" ht="34.5" customHeight="1">
      <c r="A462" s="51">
        <v>3070</v>
      </c>
      <c r="B462" s="50" t="s">
        <v>240</v>
      </c>
      <c r="C462" s="50">
        <v>7</v>
      </c>
      <c r="D462" s="50">
        <v>0</v>
      </c>
      <c r="E462" s="67" t="s">
        <v>901</v>
      </c>
      <c r="F462" s="67"/>
      <c r="G462" s="158">
        <f>SUM(G464)</f>
        <v>18271.099999999999</v>
      </c>
      <c r="H462" s="158">
        <f t="shared" ref="H462:O462" si="270">SUM(H464)</f>
        <v>18271.099999999999</v>
      </c>
      <c r="I462" s="158">
        <f t="shared" si="270"/>
        <v>0</v>
      </c>
      <c r="J462" s="158">
        <f t="shared" si="270"/>
        <v>26500</v>
      </c>
      <c r="K462" s="158">
        <f t="shared" si="270"/>
        <v>26500</v>
      </c>
      <c r="L462" s="158">
        <f t="shared" si="270"/>
        <v>0</v>
      </c>
      <c r="M462" s="158">
        <f>SUM(M464)</f>
        <v>26500</v>
      </c>
      <c r="N462" s="158">
        <f t="shared" si="270"/>
        <v>26500</v>
      </c>
      <c r="O462" s="158">
        <f t="shared" si="270"/>
        <v>0</v>
      </c>
      <c r="P462" s="195">
        <f t="shared" si="236"/>
        <v>0</v>
      </c>
      <c r="Q462" s="195">
        <f t="shared" si="237"/>
        <v>0</v>
      </c>
      <c r="R462" s="195">
        <f t="shared" si="238"/>
        <v>0</v>
      </c>
      <c r="S462" s="158">
        <f t="shared" ref="S462:X462" si="271">SUM(S464)</f>
        <v>26500</v>
      </c>
      <c r="T462" s="158">
        <f t="shared" si="271"/>
        <v>26500</v>
      </c>
      <c r="U462" s="158">
        <f t="shared" si="271"/>
        <v>0</v>
      </c>
      <c r="V462" s="158">
        <f t="shared" si="271"/>
        <v>26500</v>
      </c>
      <c r="W462" s="158">
        <f t="shared" si="271"/>
        <v>26500</v>
      </c>
      <c r="X462" s="158">
        <f t="shared" si="271"/>
        <v>0</v>
      </c>
      <c r="Y462" s="69"/>
    </row>
    <row r="463" spans="1:25" s="48" customFormat="1" ht="16.5" customHeight="1">
      <c r="A463" s="49"/>
      <c r="B463" s="47"/>
      <c r="C463" s="47"/>
      <c r="D463" s="47"/>
      <c r="E463" s="71" t="s">
        <v>192</v>
      </c>
      <c r="F463" s="71"/>
      <c r="G463" s="74"/>
      <c r="H463" s="74"/>
      <c r="I463" s="74"/>
      <c r="J463" s="74"/>
      <c r="K463" s="74"/>
      <c r="L463" s="74"/>
      <c r="M463" s="74"/>
      <c r="N463" s="74"/>
      <c r="O463" s="74"/>
      <c r="P463" s="69">
        <f t="shared" si="236"/>
        <v>0</v>
      </c>
      <c r="Q463" s="69">
        <f t="shared" si="237"/>
        <v>0</v>
      </c>
      <c r="R463" s="69">
        <f t="shared" si="238"/>
        <v>0</v>
      </c>
      <c r="S463" s="74"/>
      <c r="T463" s="74"/>
      <c r="U463" s="74"/>
      <c r="V463" s="74"/>
      <c r="W463" s="74"/>
      <c r="X463" s="74"/>
      <c r="Y463" s="69"/>
    </row>
    <row r="464" spans="1:25" ht="39" customHeight="1">
      <c r="A464" s="49">
        <v>3071</v>
      </c>
      <c r="B464" s="47" t="s">
        <v>240</v>
      </c>
      <c r="C464" s="47">
        <v>7</v>
      </c>
      <c r="D464" s="47">
        <v>1</v>
      </c>
      <c r="E464" s="71" t="s">
        <v>901</v>
      </c>
      <c r="F464" s="67"/>
      <c r="G464" s="74">
        <f t="shared" ref="G464:O464" si="272">SUM(G465:G467)</f>
        <v>18271.099999999999</v>
      </c>
      <c r="H464" s="74">
        <f t="shared" si="272"/>
        <v>18271.099999999999</v>
      </c>
      <c r="I464" s="74">
        <f t="shared" si="272"/>
        <v>0</v>
      </c>
      <c r="J464" s="74">
        <f t="shared" si="272"/>
        <v>26500</v>
      </c>
      <c r="K464" s="74">
        <f t="shared" si="272"/>
        <v>26500</v>
      </c>
      <c r="L464" s="74">
        <f t="shared" si="272"/>
        <v>0</v>
      </c>
      <c r="M464" s="74">
        <f t="shared" si="272"/>
        <v>26500</v>
      </c>
      <c r="N464" s="74">
        <f t="shared" si="272"/>
        <v>26500</v>
      </c>
      <c r="O464" s="74">
        <f t="shared" si="272"/>
        <v>0</v>
      </c>
      <c r="P464" s="69">
        <f t="shared" si="236"/>
        <v>0</v>
      </c>
      <c r="Q464" s="69">
        <f t="shared" si="237"/>
        <v>0</v>
      </c>
      <c r="R464" s="69">
        <f t="shared" si="238"/>
        <v>0</v>
      </c>
      <c r="S464" s="74">
        <f t="shared" ref="S464:X464" si="273">SUM(S465:S467)</f>
        <v>26500</v>
      </c>
      <c r="T464" s="74">
        <f t="shared" si="273"/>
        <v>26500</v>
      </c>
      <c r="U464" s="74">
        <f t="shared" si="273"/>
        <v>0</v>
      </c>
      <c r="V464" s="74">
        <f t="shared" si="273"/>
        <v>26500</v>
      </c>
      <c r="W464" s="74">
        <f t="shared" si="273"/>
        <v>26500</v>
      </c>
      <c r="X464" s="74">
        <f t="shared" si="273"/>
        <v>0</v>
      </c>
      <c r="Y464" s="69"/>
    </row>
    <row r="465" spans="1:25" ht="14.25" customHeight="1">
      <c r="A465" s="49"/>
      <c r="B465" s="47"/>
      <c r="C465" s="47"/>
      <c r="D465" s="47"/>
      <c r="E465" s="71" t="s">
        <v>1155</v>
      </c>
      <c r="F465" s="71">
        <v>4261</v>
      </c>
      <c r="G465" s="74">
        <f>SUM(H465:I465)</f>
        <v>3675.2</v>
      </c>
      <c r="H465" s="74">
        <v>3675.2</v>
      </c>
      <c r="I465" s="74"/>
      <c r="J465" s="74">
        <f>SUM(K465:L465)</f>
        <v>4000</v>
      </c>
      <c r="K465" s="74">
        <v>4000</v>
      </c>
      <c r="L465" s="74"/>
      <c r="M465" s="74">
        <f>SUM(N465:O465)</f>
        <v>4000</v>
      </c>
      <c r="N465" s="74">
        <v>4000</v>
      </c>
      <c r="O465" s="74"/>
      <c r="P465" s="69">
        <f t="shared" si="236"/>
        <v>0</v>
      </c>
      <c r="Q465" s="69">
        <f t="shared" si="237"/>
        <v>0</v>
      </c>
      <c r="R465" s="69">
        <f t="shared" si="238"/>
        <v>0</v>
      </c>
      <c r="S465" s="74">
        <f>SUM(T465:U465)</f>
        <v>4000</v>
      </c>
      <c r="T465" s="74">
        <v>4000</v>
      </c>
      <c r="U465" s="74"/>
      <c r="V465" s="74">
        <f>SUM(W465:X465)</f>
        <v>4000</v>
      </c>
      <c r="W465" s="74">
        <v>4000</v>
      </c>
      <c r="X465" s="74"/>
      <c r="Y465" s="69"/>
    </row>
    <row r="466" spans="1:25" ht="14.25" customHeight="1">
      <c r="A466" s="49"/>
      <c r="B466" s="47"/>
      <c r="C466" s="47"/>
      <c r="D466" s="47"/>
      <c r="E466" s="71" t="s">
        <v>1156</v>
      </c>
      <c r="F466" s="71">
        <v>4729</v>
      </c>
      <c r="G466" s="74">
        <f>SUM(H466:I466)</f>
        <v>13395.9</v>
      </c>
      <c r="H466" s="74">
        <v>13395.9</v>
      </c>
      <c r="I466" s="74"/>
      <c r="J466" s="74">
        <f>SUM(K466:L466)</f>
        <v>21000</v>
      </c>
      <c r="K466" s="74">
        <v>21000</v>
      </c>
      <c r="L466" s="74"/>
      <c r="M466" s="74">
        <f>SUM(N466:O466)</f>
        <v>21000</v>
      </c>
      <c r="N466" s="74">
        <v>21000</v>
      </c>
      <c r="O466" s="74"/>
      <c r="P466" s="69">
        <f t="shared" si="236"/>
        <v>0</v>
      </c>
      <c r="Q466" s="69">
        <f t="shared" si="237"/>
        <v>0</v>
      </c>
      <c r="R466" s="69">
        <f t="shared" si="238"/>
        <v>0</v>
      </c>
      <c r="S466" s="74">
        <f>SUM(T466:U466)</f>
        <v>21000</v>
      </c>
      <c r="T466" s="74">
        <v>21000</v>
      </c>
      <c r="U466" s="74"/>
      <c r="V466" s="74">
        <f>SUM(W466:X466)</f>
        <v>21000</v>
      </c>
      <c r="W466" s="74">
        <v>21000</v>
      </c>
      <c r="X466" s="74"/>
      <c r="Y466" s="69"/>
    </row>
    <row r="467" spans="1:25" ht="14.25" customHeight="1">
      <c r="A467" s="49"/>
      <c r="B467" s="47"/>
      <c r="C467" s="47"/>
      <c r="D467" s="47"/>
      <c r="E467" s="71" t="s">
        <v>1152</v>
      </c>
      <c r="F467" s="71" t="s">
        <v>283</v>
      </c>
      <c r="G467" s="74">
        <f>SUM(H467:I467)</f>
        <v>1200</v>
      </c>
      <c r="H467" s="74">
        <v>1200</v>
      </c>
      <c r="I467" s="74"/>
      <c r="J467" s="74">
        <f>SUM(K467:L467)</f>
        <v>1500</v>
      </c>
      <c r="K467" s="74">
        <v>1500</v>
      </c>
      <c r="L467" s="74"/>
      <c r="M467" s="74">
        <f>SUM(N467:O467)</f>
        <v>1500</v>
      </c>
      <c r="N467" s="74">
        <v>1500</v>
      </c>
      <c r="O467" s="74"/>
      <c r="P467" s="69">
        <f t="shared" si="236"/>
        <v>0</v>
      </c>
      <c r="Q467" s="69">
        <f t="shared" si="237"/>
        <v>0</v>
      </c>
      <c r="R467" s="69">
        <f t="shared" si="238"/>
        <v>0</v>
      </c>
      <c r="S467" s="74">
        <f>SUM(T467:U467)</f>
        <v>1500</v>
      </c>
      <c r="T467" s="74">
        <v>1500</v>
      </c>
      <c r="U467" s="74"/>
      <c r="V467" s="74">
        <f>SUM(W467:X467)</f>
        <v>1500</v>
      </c>
      <c r="W467" s="74">
        <v>1500</v>
      </c>
      <c r="X467" s="74"/>
      <c r="Y467" s="69"/>
    </row>
    <row r="468" spans="1:25" ht="14.25" customHeight="1">
      <c r="A468" s="49"/>
      <c r="B468" s="47"/>
      <c r="C468" s="47"/>
      <c r="D468" s="47"/>
      <c r="E468" s="71"/>
      <c r="F468" s="71"/>
      <c r="G468" s="74">
        <f>SUM(H468:I468)</f>
        <v>0</v>
      </c>
      <c r="H468" s="74"/>
      <c r="I468" s="74"/>
      <c r="J468" s="74">
        <f>SUM(K468:L468)</f>
        <v>0</v>
      </c>
      <c r="K468" s="74"/>
      <c r="L468" s="74"/>
      <c r="M468" s="74">
        <f>SUM(N468:O468)</f>
        <v>0</v>
      </c>
      <c r="N468" s="74"/>
      <c r="O468" s="74"/>
      <c r="P468" s="69">
        <f t="shared" si="236"/>
        <v>0</v>
      </c>
      <c r="Q468" s="69">
        <f t="shared" si="237"/>
        <v>0</v>
      </c>
      <c r="R468" s="69">
        <f t="shared" si="238"/>
        <v>0</v>
      </c>
      <c r="S468" s="74">
        <f>SUM(T468:U468)</f>
        <v>0</v>
      </c>
      <c r="T468" s="74"/>
      <c r="U468" s="74"/>
      <c r="V468" s="74">
        <f>SUM(W468:X468)</f>
        <v>0</v>
      </c>
      <c r="W468" s="74"/>
      <c r="X468" s="74"/>
      <c r="Y468" s="69"/>
    </row>
    <row r="469" spans="1:25" ht="40.5" customHeight="1">
      <c r="A469" s="51">
        <v>3080</v>
      </c>
      <c r="B469" s="50" t="s">
        <v>240</v>
      </c>
      <c r="C469" s="50">
        <v>8</v>
      </c>
      <c r="D469" s="50">
        <v>0</v>
      </c>
      <c r="E469" s="67" t="s">
        <v>902</v>
      </c>
      <c r="F469" s="67"/>
      <c r="G469" s="158">
        <f>SUM(G471)</f>
        <v>0</v>
      </c>
      <c r="H469" s="158">
        <f t="shared" ref="H469:O469" si="274">SUM(H471)</f>
        <v>0</v>
      </c>
      <c r="I469" s="158">
        <f t="shared" si="274"/>
        <v>0</v>
      </c>
      <c r="J469" s="158">
        <f t="shared" si="274"/>
        <v>0</v>
      </c>
      <c r="K469" s="158">
        <f t="shared" si="274"/>
        <v>0</v>
      </c>
      <c r="L469" s="158">
        <f t="shared" si="274"/>
        <v>0</v>
      </c>
      <c r="M469" s="158">
        <f>SUM(M471)</f>
        <v>0</v>
      </c>
      <c r="N469" s="158">
        <f t="shared" si="274"/>
        <v>0</v>
      </c>
      <c r="O469" s="158">
        <f t="shared" si="274"/>
        <v>0</v>
      </c>
      <c r="P469" s="195">
        <f t="shared" si="236"/>
        <v>0</v>
      </c>
      <c r="Q469" s="195">
        <f t="shared" si="237"/>
        <v>0</v>
      </c>
      <c r="R469" s="195">
        <f t="shared" si="238"/>
        <v>0</v>
      </c>
      <c r="S469" s="158">
        <f t="shared" ref="S469:X469" si="275">SUM(S471)</f>
        <v>0</v>
      </c>
      <c r="T469" s="158">
        <f t="shared" si="275"/>
        <v>0</v>
      </c>
      <c r="U469" s="158">
        <f t="shared" si="275"/>
        <v>0</v>
      </c>
      <c r="V469" s="158">
        <f t="shared" si="275"/>
        <v>0</v>
      </c>
      <c r="W469" s="158">
        <f t="shared" si="275"/>
        <v>0</v>
      </c>
      <c r="X469" s="158">
        <f t="shared" si="275"/>
        <v>0</v>
      </c>
      <c r="Y469" s="69"/>
    </row>
    <row r="470" spans="1:25" s="48" customFormat="1" ht="18.75" customHeight="1">
      <c r="A470" s="49"/>
      <c r="B470" s="47"/>
      <c r="C470" s="47"/>
      <c r="D470" s="47"/>
      <c r="E470" s="71" t="s">
        <v>192</v>
      </c>
      <c r="F470" s="71"/>
      <c r="G470" s="74"/>
      <c r="H470" s="74"/>
      <c r="I470" s="74"/>
      <c r="J470" s="74"/>
      <c r="K470" s="74"/>
      <c r="L470" s="74"/>
      <c r="M470" s="74"/>
      <c r="N470" s="74"/>
      <c r="O470" s="74"/>
      <c r="P470" s="69">
        <f t="shared" ref="P470:P485" si="276">M470-J470</f>
        <v>0</v>
      </c>
      <c r="Q470" s="69">
        <f t="shared" si="237"/>
        <v>0</v>
      </c>
      <c r="R470" s="69">
        <f t="shared" si="238"/>
        <v>0</v>
      </c>
      <c r="S470" s="74"/>
      <c r="T470" s="74"/>
      <c r="U470" s="74"/>
      <c r="V470" s="74"/>
      <c r="W470" s="74"/>
      <c r="X470" s="74"/>
      <c r="Y470" s="69"/>
    </row>
    <row r="471" spans="1:25" ht="40.5" customHeight="1">
      <c r="A471" s="49">
        <v>3081</v>
      </c>
      <c r="B471" s="47" t="s">
        <v>240</v>
      </c>
      <c r="C471" s="47">
        <v>8</v>
      </c>
      <c r="D471" s="47">
        <v>1</v>
      </c>
      <c r="E471" s="71" t="s">
        <v>902</v>
      </c>
      <c r="F471" s="71"/>
      <c r="G471" s="74">
        <f>SUM(H471:I471)</f>
        <v>0</v>
      </c>
      <c r="H471" s="74"/>
      <c r="I471" s="74"/>
      <c r="J471" s="74">
        <f>SUM(K471:L471)</f>
        <v>0</v>
      </c>
      <c r="K471" s="74"/>
      <c r="L471" s="74"/>
      <c r="M471" s="74">
        <f>SUM(N471:O471)</f>
        <v>0</v>
      </c>
      <c r="N471" s="74"/>
      <c r="O471" s="74"/>
      <c r="P471" s="69">
        <f t="shared" si="276"/>
        <v>0</v>
      </c>
      <c r="Q471" s="69">
        <f t="shared" ref="Q471:Q485" si="277">N471-K471</f>
        <v>0</v>
      </c>
      <c r="R471" s="69">
        <f t="shared" ref="R471:R485" si="278">O471-L471</f>
        <v>0</v>
      </c>
      <c r="S471" s="74">
        <f>SUM(T471:U471)</f>
        <v>0</v>
      </c>
      <c r="T471" s="74"/>
      <c r="U471" s="74"/>
      <c r="V471" s="74">
        <f>SUM(W471:X471)</f>
        <v>0</v>
      </c>
      <c r="W471" s="74"/>
      <c r="X471" s="74"/>
      <c r="Y471" s="69"/>
    </row>
    <row r="472" spans="1:25" s="48" customFormat="1" ht="19.5" customHeight="1">
      <c r="A472" s="49"/>
      <c r="B472" s="47"/>
      <c r="C472" s="47"/>
      <c r="D472" s="47"/>
      <c r="E472" s="71" t="s">
        <v>192</v>
      </c>
      <c r="F472" s="71"/>
      <c r="G472" s="74"/>
      <c r="H472" s="74"/>
      <c r="I472" s="74"/>
      <c r="J472" s="74"/>
      <c r="K472" s="74"/>
      <c r="L472" s="74"/>
      <c r="M472" s="74"/>
      <c r="N472" s="74"/>
      <c r="O472" s="74"/>
      <c r="P472" s="69">
        <f t="shared" si="276"/>
        <v>0</v>
      </c>
      <c r="Q472" s="69">
        <f t="shared" si="277"/>
        <v>0</v>
      </c>
      <c r="R472" s="69">
        <f t="shared" si="278"/>
        <v>0</v>
      </c>
      <c r="S472" s="74"/>
      <c r="T472" s="74"/>
      <c r="U472" s="74"/>
      <c r="V472" s="74"/>
      <c r="W472" s="74"/>
      <c r="X472" s="74"/>
      <c r="Y472" s="69"/>
    </row>
    <row r="473" spans="1:25" ht="25.5" customHeight="1">
      <c r="A473" s="51">
        <v>3090</v>
      </c>
      <c r="B473" s="50" t="s">
        <v>240</v>
      </c>
      <c r="C473" s="50">
        <v>9</v>
      </c>
      <c r="D473" s="50">
        <v>0</v>
      </c>
      <c r="E473" s="67" t="s">
        <v>242</v>
      </c>
      <c r="F473" s="67"/>
      <c r="G473" s="158">
        <f>SUM(G475)</f>
        <v>0</v>
      </c>
      <c r="H473" s="158">
        <f>SUM(H475)</f>
        <v>0</v>
      </c>
      <c r="I473" s="158">
        <f>SUM(I475)</f>
        <v>0</v>
      </c>
      <c r="J473" s="158">
        <f>SUM(J475)</f>
        <v>0</v>
      </c>
      <c r="K473" s="158">
        <f>SUM(K475:K480)</f>
        <v>0</v>
      </c>
      <c r="L473" s="158">
        <f>SUM(L475:L480)</f>
        <v>0</v>
      </c>
      <c r="M473" s="158">
        <f>SUM(M475)</f>
        <v>0</v>
      </c>
      <c r="N473" s="158">
        <f>SUM(N475:N480)</f>
        <v>0</v>
      </c>
      <c r="O473" s="158">
        <f>SUM(O475:O480)</f>
        <v>0</v>
      </c>
      <c r="P473" s="195">
        <f t="shared" si="276"/>
        <v>0</v>
      </c>
      <c r="Q473" s="195">
        <f t="shared" si="277"/>
        <v>0</v>
      </c>
      <c r="R473" s="195">
        <f t="shared" si="278"/>
        <v>0</v>
      </c>
      <c r="S473" s="158">
        <f>SUM(S475)</f>
        <v>0</v>
      </c>
      <c r="T473" s="158">
        <f>SUM(T475:T480)</f>
        <v>0</v>
      </c>
      <c r="U473" s="158">
        <f>SUM(U475:U480)</f>
        <v>0</v>
      </c>
      <c r="V473" s="158">
        <f>SUM(V475)</f>
        <v>0</v>
      </c>
      <c r="W473" s="158">
        <f>SUM(W475:W480)</f>
        <v>0</v>
      </c>
      <c r="X473" s="158">
        <f>SUM(X475:X480)</f>
        <v>0</v>
      </c>
      <c r="Y473" s="69"/>
    </row>
    <row r="474" spans="1:25" s="48" customFormat="1" ht="18" customHeight="1">
      <c r="A474" s="49"/>
      <c r="B474" s="47"/>
      <c r="C474" s="47"/>
      <c r="D474" s="47"/>
      <c r="E474" s="71" t="s">
        <v>192</v>
      </c>
      <c r="F474" s="71"/>
      <c r="G474" s="74"/>
      <c r="H474" s="74"/>
      <c r="I474" s="74"/>
      <c r="J474" s="74"/>
      <c r="K474" s="74"/>
      <c r="L474" s="74"/>
      <c r="M474" s="74"/>
      <c r="N474" s="74"/>
      <c r="O474" s="74"/>
      <c r="P474" s="69">
        <f t="shared" si="276"/>
        <v>0</v>
      </c>
      <c r="Q474" s="69">
        <f t="shared" si="277"/>
        <v>0</v>
      </c>
      <c r="R474" s="69">
        <f t="shared" si="278"/>
        <v>0</v>
      </c>
      <c r="S474" s="74"/>
      <c r="T474" s="74"/>
      <c r="U474" s="74"/>
      <c r="V474" s="74"/>
      <c r="W474" s="74"/>
      <c r="X474" s="74"/>
      <c r="Y474" s="69"/>
    </row>
    <row r="475" spans="1:25" ht="25.5" customHeight="1">
      <c r="A475" s="49">
        <v>3091</v>
      </c>
      <c r="B475" s="47" t="s">
        <v>240</v>
      </c>
      <c r="C475" s="47">
        <v>9</v>
      </c>
      <c r="D475" s="47">
        <v>1</v>
      </c>
      <c r="E475" s="71" t="s">
        <v>242</v>
      </c>
      <c r="F475" s="71"/>
      <c r="G475" s="74">
        <f>SUM(G476:G479)</f>
        <v>0</v>
      </c>
      <c r="H475" s="74">
        <f>SUM(H476:H479)</f>
        <v>0</v>
      </c>
      <c r="I475" s="74">
        <f>SUM(I476:I479)</f>
        <v>0</v>
      </c>
      <c r="J475" s="74">
        <f>SUM(J476:J479)</f>
        <v>0</v>
      </c>
      <c r="K475" s="74"/>
      <c r="L475" s="74"/>
      <c r="M475" s="74">
        <f>SUM(M476:M479)</f>
        <v>0</v>
      </c>
      <c r="N475" s="74"/>
      <c r="O475" s="74"/>
      <c r="P475" s="69">
        <f t="shared" si="276"/>
        <v>0</v>
      </c>
      <c r="Q475" s="69">
        <f t="shared" si="277"/>
        <v>0</v>
      </c>
      <c r="R475" s="69">
        <f t="shared" si="278"/>
        <v>0</v>
      </c>
      <c r="S475" s="74">
        <f>SUM(S476:S479)</f>
        <v>0</v>
      </c>
      <c r="T475" s="74"/>
      <c r="U475" s="74"/>
      <c r="V475" s="74">
        <f>SUM(V476:V479)</f>
        <v>0</v>
      </c>
      <c r="W475" s="74"/>
      <c r="X475" s="74"/>
      <c r="Y475" s="69"/>
    </row>
    <row r="476" spans="1:25" ht="25.5" customHeight="1">
      <c r="A476" s="49"/>
      <c r="B476" s="47"/>
      <c r="C476" s="47"/>
      <c r="D476" s="47"/>
      <c r="E476" s="71" t="s">
        <v>1161</v>
      </c>
      <c r="F476" s="71">
        <v>4111</v>
      </c>
      <c r="G476" s="74">
        <f>SUM(H476:I476)</f>
        <v>0</v>
      </c>
      <c r="H476" s="74"/>
      <c r="I476" s="74"/>
      <c r="J476" s="74">
        <f>SUM(K476:L476)</f>
        <v>0</v>
      </c>
      <c r="K476" s="74"/>
      <c r="L476" s="74"/>
      <c r="M476" s="74">
        <f>SUM(N476:O476)</f>
        <v>0</v>
      </c>
      <c r="N476" s="74"/>
      <c r="O476" s="74"/>
      <c r="P476" s="69">
        <f t="shared" si="276"/>
        <v>0</v>
      </c>
      <c r="Q476" s="69">
        <f t="shared" si="277"/>
        <v>0</v>
      </c>
      <c r="R476" s="69">
        <f t="shared" si="278"/>
        <v>0</v>
      </c>
      <c r="S476" s="74">
        <f>SUM(T476:U476)</f>
        <v>0</v>
      </c>
      <c r="T476" s="74"/>
      <c r="U476" s="74"/>
      <c r="V476" s="74">
        <f>SUM(W476:X476)</f>
        <v>0</v>
      </c>
      <c r="W476" s="74"/>
      <c r="X476" s="74"/>
      <c r="Y476" s="69"/>
    </row>
    <row r="477" spans="1:25" ht="25.5" customHeight="1">
      <c r="A477" s="49"/>
      <c r="B477" s="47"/>
      <c r="C477" s="47"/>
      <c r="D477" s="47"/>
      <c r="E477" s="71" t="s">
        <v>1162</v>
      </c>
      <c r="F477" s="71">
        <v>4212</v>
      </c>
      <c r="G477" s="74">
        <f>SUM(H477:I477)</f>
        <v>0</v>
      </c>
      <c r="H477" s="74"/>
      <c r="I477" s="74"/>
      <c r="J477" s="74">
        <f>SUM(K477:L477)</f>
        <v>0</v>
      </c>
      <c r="K477" s="74"/>
      <c r="L477" s="74"/>
      <c r="M477" s="74">
        <f>SUM(N477:O477)</f>
        <v>0</v>
      </c>
      <c r="N477" s="74"/>
      <c r="O477" s="74"/>
      <c r="P477" s="69">
        <f t="shared" si="276"/>
        <v>0</v>
      </c>
      <c r="Q477" s="69">
        <f t="shared" si="277"/>
        <v>0</v>
      </c>
      <c r="R477" s="69">
        <f t="shared" si="278"/>
        <v>0</v>
      </c>
      <c r="S477" s="74">
        <f>SUM(T477:U477)</f>
        <v>0</v>
      </c>
      <c r="T477" s="74"/>
      <c r="U477" s="74"/>
      <c r="V477" s="74">
        <f>SUM(W477:X477)</f>
        <v>0</v>
      </c>
      <c r="W477" s="74"/>
      <c r="X477" s="74"/>
      <c r="Y477" s="69"/>
    </row>
    <row r="478" spans="1:25" ht="25.5" customHeight="1">
      <c r="A478" s="49"/>
      <c r="B478" s="47"/>
      <c r="C478" s="47"/>
      <c r="D478" s="47"/>
      <c r="E478" s="71" t="s">
        <v>1163</v>
      </c>
      <c r="F478" s="71">
        <v>4214</v>
      </c>
      <c r="G478" s="74">
        <f>SUM(H478:I478)</f>
        <v>0</v>
      </c>
      <c r="H478" s="74"/>
      <c r="I478" s="74"/>
      <c r="J478" s="74">
        <f>SUM(K478:L478)</f>
        <v>0</v>
      </c>
      <c r="K478" s="74"/>
      <c r="L478" s="74"/>
      <c r="M478" s="74">
        <f>SUM(N478:O478)</f>
        <v>0</v>
      </c>
      <c r="N478" s="74"/>
      <c r="O478" s="74"/>
      <c r="P478" s="69">
        <f t="shared" si="276"/>
        <v>0</v>
      </c>
      <c r="Q478" s="69">
        <f t="shared" si="277"/>
        <v>0</v>
      </c>
      <c r="R478" s="69">
        <f t="shared" si="278"/>
        <v>0</v>
      </c>
      <c r="S478" s="74">
        <f>SUM(T478:U478)</f>
        <v>0</v>
      </c>
      <c r="T478" s="74"/>
      <c r="U478" s="74"/>
      <c r="V478" s="74">
        <f>SUM(W478:X478)</f>
        <v>0</v>
      </c>
      <c r="W478" s="74"/>
      <c r="X478" s="74"/>
      <c r="Y478" s="69"/>
    </row>
    <row r="479" spans="1:25" ht="25.5" customHeight="1">
      <c r="A479" s="49"/>
      <c r="B479" s="47"/>
      <c r="C479" s="47"/>
      <c r="D479" s="47"/>
      <c r="E479" s="71" t="s">
        <v>1164</v>
      </c>
      <c r="F479" s="71">
        <v>4216</v>
      </c>
      <c r="G479" s="74">
        <f>SUM(H479:I479)</f>
        <v>0</v>
      </c>
      <c r="H479" s="74"/>
      <c r="I479" s="74"/>
      <c r="J479" s="74">
        <f>SUM(K479:L479)</f>
        <v>0</v>
      </c>
      <c r="K479" s="74"/>
      <c r="L479" s="74"/>
      <c r="M479" s="74">
        <f>SUM(N479:O479)</f>
        <v>0</v>
      </c>
      <c r="N479" s="74"/>
      <c r="O479" s="74"/>
      <c r="P479" s="69">
        <f t="shared" si="276"/>
        <v>0</v>
      </c>
      <c r="Q479" s="69">
        <f t="shared" si="277"/>
        <v>0</v>
      </c>
      <c r="R479" s="69">
        <f t="shared" si="278"/>
        <v>0</v>
      </c>
      <c r="S479" s="74">
        <f>SUM(T479:U479)</f>
        <v>0</v>
      </c>
      <c r="T479" s="74"/>
      <c r="U479" s="74"/>
      <c r="V479" s="74">
        <f>SUM(W479:X479)</f>
        <v>0</v>
      </c>
      <c r="W479" s="74"/>
      <c r="X479" s="74"/>
      <c r="Y479" s="69"/>
    </row>
    <row r="480" spans="1:25" ht="53.25" customHeight="1">
      <c r="A480" s="49">
        <v>3092</v>
      </c>
      <c r="B480" s="47" t="s">
        <v>240</v>
      </c>
      <c r="C480" s="47">
        <v>9</v>
      </c>
      <c r="D480" s="47">
        <v>2</v>
      </c>
      <c r="E480" s="71" t="s">
        <v>903</v>
      </c>
      <c r="F480" s="71"/>
      <c r="G480" s="74">
        <f>SUM(H480:I480)</f>
        <v>0</v>
      </c>
      <c r="H480" s="74"/>
      <c r="I480" s="74"/>
      <c r="J480" s="74">
        <f>SUM(K480:L480)</f>
        <v>0</v>
      </c>
      <c r="K480" s="74"/>
      <c r="L480" s="74"/>
      <c r="M480" s="74">
        <f>SUM(N480:O480)</f>
        <v>0</v>
      </c>
      <c r="N480" s="74"/>
      <c r="O480" s="74"/>
      <c r="P480" s="69">
        <f t="shared" si="276"/>
        <v>0</v>
      </c>
      <c r="Q480" s="69">
        <f t="shared" si="277"/>
        <v>0</v>
      </c>
      <c r="R480" s="69">
        <f t="shared" si="278"/>
        <v>0</v>
      </c>
      <c r="S480" s="74">
        <f>SUM(T480:U480)</f>
        <v>0</v>
      </c>
      <c r="T480" s="74"/>
      <c r="U480" s="74"/>
      <c r="V480" s="74">
        <f>SUM(W480:X480)</f>
        <v>0</v>
      </c>
      <c r="W480" s="74"/>
      <c r="X480" s="74"/>
      <c r="Y480" s="69"/>
    </row>
    <row r="481" spans="1:25" s="46" customFormat="1" ht="42.75" customHeight="1">
      <c r="A481" s="51">
        <v>3100</v>
      </c>
      <c r="B481" s="50" t="s">
        <v>243</v>
      </c>
      <c r="C481" s="50">
        <v>0</v>
      </c>
      <c r="D481" s="50">
        <v>0</v>
      </c>
      <c r="E481" s="84" t="s">
        <v>972</v>
      </c>
      <c r="F481" s="84"/>
      <c r="G481" s="158">
        <f>SUM(G483)</f>
        <v>0</v>
      </c>
      <c r="H481" s="158">
        <f t="shared" ref="H481:O481" si="279">SUM(H483)</f>
        <v>300000</v>
      </c>
      <c r="I481" s="158">
        <f t="shared" si="279"/>
        <v>0</v>
      </c>
      <c r="J481" s="158">
        <f t="shared" si="279"/>
        <v>0</v>
      </c>
      <c r="K481" s="158">
        <f>SUM(K483)</f>
        <v>346884.7</v>
      </c>
      <c r="L481" s="158">
        <f t="shared" si="279"/>
        <v>346884.7</v>
      </c>
      <c r="M481" s="158">
        <f>SUM(M483)</f>
        <v>0</v>
      </c>
      <c r="N481" s="158">
        <f t="shared" si="279"/>
        <v>483758.6</v>
      </c>
      <c r="O481" s="158">
        <f t="shared" si="279"/>
        <v>483758.6</v>
      </c>
      <c r="P481" s="195">
        <f t="shared" si="276"/>
        <v>0</v>
      </c>
      <c r="Q481" s="195">
        <f t="shared" si="277"/>
        <v>136873.89999999997</v>
      </c>
      <c r="R481" s="195">
        <f t="shared" si="278"/>
        <v>136873.89999999997</v>
      </c>
      <c r="S481" s="158">
        <f t="shared" ref="S481:X481" si="280">SUM(S483)</f>
        <v>0</v>
      </c>
      <c r="T481" s="158">
        <f t="shared" si="280"/>
        <v>500395</v>
      </c>
      <c r="U481" s="158">
        <f t="shared" si="280"/>
        <v>500395</v>
      </c>
      <c r="V481" s="158">
        <f t="shared" si="280"/>
        <v>0</v>
      </c>
      <c r="W481" s="158">
        <f t="shared" si="280"/>
        <v>517041.2</v>
      </c>
      <c r="X481" s="158">
        <f t="shared" si="280"/>
        <v>517041.2</v>
      </c>
      <c r="Y481" s="69"/>
    </row>
    <row r="482" spans="1:25" ht="20.25" customHeight="1">
      <c r="A482" s="49"/>
      <c r="B482" s="47"/>
      <c r="C482" s="47"/>
      <c r="D482" s="47"/>
      <c r="E482" s="71" t="s">
        <v>5</v>
      </c>
      <c r="F482" s="71"/>
      <c r="G482" s="74"/>
      <c r="H482" s="74"/>
      <c r="I482" s="74"/>
      <c r="J482" s="74"/>
      <c r="K482" s="74"/>
      <c r="L482" s="74"/>
      <c r="M482" s="74"/>
      <c r="N482" s="74"/>
      <c r="O482" s="74"/>
      <c r="P482" s="69">
        <f t="shared" si="276"/>
        <v>0</v>
      </c>
      <c r="Q482" s="69">
        <f t="shared" si="277"/>
        <v>0</v>
      </c>
      <c r="R482" s="69">
        <f t="shared" si="278"/>
        <v>0</v>
      </c>
      <c r="S482" s="74"/>
      <c r="T482" s="74"/>
      <c r="U482" s="74"/>
      <c r="V482" s="74"/>
      <c r="W482" s="74"/>
      <c r="X482" s="74"/>
      <c r="Y482" s="69"/>
    </row>
    <row r="483" spans="1:25" s="196" customFormat="1" ht="29.25" customHeight="1">
      <c r="A483" s="51">
        <v>3110</v>
      </c>
      <c r="B483" s="50" t="s">
        <v>243</v>
      </c>
      <c r="C483" s="50">
        <v>1</v>
      </c>
      <c r="D483" s="50">
        <v>0</v>
      </c>
      <c r="E483" s="84" t="s">
        <v>904</v>
      </c>
      <c r="F483" s="84"/>
      <c r="G483" s="158">
        <f>SUM(G485)</f>
        <v>0</v>
      </c>
      <c r="H483" s="158">
        <f>SUM(H485)</f>
        <v>300000</v>
      </c>
      <c r="I483" s="158">
        <f>SUM(I485)</f>
        <v>0</v>
      </c>
      <c r="J483" s="158">
        <f t="shared" ref="J483:O483" si="281">SUM(J485)</f>
        <v>0</v>
      </c>
      <c r="K483" s="158">
        <f>SUM(K485)</f>
        <v>346884.7</v>
      </c>
      <c r="L483" s="158">
        <f t="shared" si="281"/>
        <v>346884.7</v>
      </c>
      <c r="M483" s="158">
        <f>SUM(M485)</f>
        <v>0</v>
      </c>
      <c r="N483" s="158">
        <f t="shared" si="281"/>
        <v>483758.6</v>
      </c>
      <c r="O483" s="158">
        <f t="shared" si="281"/>
        <v>483758.6</v>
      </c>
      <c r="P483" s="195">
        <f t="shared" si="276"/>
        <v>0</v>
      </c>
      <c r="Q483" s="195">
        <f t="shared" si="277"/>
        <v>136873.89999999997</v>
      </c>
      <c r="R483" s="195">
        <f t="shared" si="278"/>
        <v>136873.89999999997</v>
      </c>
      <c r="S483" s="158">
        <f t="shared" ref="S483:X483" si="282">SUM(S485)</f>
        <v>0</v>
      </c>
      <c r="T483" s="158">
        <f t="shared" si="282"/>
        <v>500395</v>
      </c>
      <c r="U483" s="158">
        <f t="shared" si="282"/>
        <v>500395</v>
      </c>
      <c r="V483" s="158">
        <f t="shared" si="282"/>
        <v>0</v>
      </c>
      <c r="W483" s="158">
        <f t="shared" si="282"/>
        <v>517041.2</v>
      </c>
      <c r="X483" s="158">
        <f t="shared" si="282"/>
        <v>517041.2</v>
      </c>
      <c r="Y483" s="69"/>
    </row>
    <row r="484" spans="1:25" s="48" customFormat="1" ht="13.5" customHeight="1">
      <c r="A484" s="49"/>
      <c r="B484" s="47"/>
      <c r="C484" s="47"/>
      <c r="D484" s="47"/>
      <c r="E484" s="71" t="s">
        <v>192</v>
      </c>
      <c r="F484" s="71"/>
      <c r="G484" s="74"/>
      <c r="H484" s="74"/>
      <c r="I484" s="74"/>
      <c r="J484" s="74"/>
      <c r="K484" s="74"/>
      <c r="L484" s="74"/>
      <c r="M484" s="74"/>
      <c r="N484" s="74"/>
      <c r="O484" s="74"/>
      <c r="P484" s="69">
        <f t="shared" si="276"/>
        <v>0</v>
      </c>
      <c r="Q484" s="69">
        <f t="shared" si="277"/>
        <v>0</v>
      </c>
      <c r="R484" s="69">
        <f t="shared" si="278"/>
        <v>0</v>
      </c>
      <c r="S484" s="74"/>
      <c r="T484" s="74"/>
      <c r="U484" s="74"/>
      <c r="V484" s="74"/>
      <c r="W484" s="74"/>
      <c r="X484" s="74"/>
      <c r="Y484" s="69"/>
    </row>
    <row r="485" spans="1:25">
      <c r="A485" s="49">
        <v>3112</v>
      </c>
      <c r="B485" s="47" t="s">
        <v>243</v>
      </c>
      <c r="C485" s="47">
        <v>1</v>
      </c>
      <c r="D485" s="47">
        <v>2</v>
      </c>
      <c r="E485" s="64" t="s">
        <v>244</v>
      </c>
      <c r="F485" s="64"/>
      <c r="G485" s="74"/>
      <c r="H485" s="74">
        <f>H486</f>
        <v>300000</v>
      </c>
      <c r="I485" s="74">
        <f t="shared" ref="I485:O485" si="283">I486</f>
        <v>0</v>
      </c>
      <c r="J485" s="74"/>
      <c r="K485" s="74">
        <f t="shared" si="283"/>
        <v>346884.7</v>
      </c>
      <c r="L485" s="74">
        <f t="shared" si="283"/>
        <v>346884.7</v>
      </c>
      <c r="M485" s="74"/>
      <c r="N485" s="74">
        <f t="shared" si="283"/>
        <v>483758.6</v>
      </c>
      <c r="O485" s="74">
        <f t="shared" si="283"/>
        <v>483758.6</v>
      </c>
      <c r="P485" s="69">
        <f t="shared" si="276"/>
        <v>0</v>
      </c>
      <c r="Q485" s="69">
        <f t="shared" si="277"/>
        <v>136873.89999999997</v>
      </c>
      <c r="R485" s="69">
        <f t="shared" si="278"/>
        <v>136873.89999999997</v>
      </c>
      <c r="S485" s="74"/>
      <c r="T485" s="74">
        <f>T486</f>
        <v>500395</v>
      </c>
      <c r="U485" s="74">
        <f>U486</f>
        <v>500395</v>
      </c>
      <c r="V485" s="74"/>
      <c r="W485" s="74">
        <f>W486</f>
        <v>517041.2</v>
      </c>
      <c r="X485" s="74">
        <f>X486</f>
        <v>517041.2</v>
      </c>
      <c r="Y485" s="69"/>
    </row>
    <row r="486" spans="1:25">
      <c r="A486" s="49"/>
      <c r="B486" s="47"/>
      <c r="C486" s="47"/>
      <c r="D486" s="47"/>
      <c r="E486" s="64" t="s">
        <v>1157</v>
      </c>
      <c r="F486" s="64">
        <v>4891</v>
      </c>
      <c r="G486" s="74"/>
      <c r="H486" s="74">
        <v>300000</v>
      </c>
      <c r="I486" s="74"/>
      <c r="J486" s="74"/>
      <c r="K486" s="74">
        <v>346884.7</v>
      </c>
      <c r="L486" s="74">
        <v>346884.7</v>
      </c>
      <c r="M486" s="74"/>
      <c r="N486" s="74">
        <v>483758.6</v>
      </c>
      <c r="O486" s="74">
        <v>483758.6</v>
      </c>
      <c r="P486" s="69">
        <f>M486-J486</f>
        <v>0</v>
      </c>
      <c r="Q486" s="69">
        <f>N486-K486</f>
        <v>136873.89999999997</v>
      </c>
      <c r="R486" s="69">
        <f>O486-L486</f>
        <v>136873.89999999997</v>
      </c>
      <c r="S486" s="74"/>
      <c r="T486" s="74">
        <v>500395</v>
      </c>
      <c r="U486" s="74">
        <v>500395</v>
      </c>
      <c r="V486" s="74"/>
      <c r="W486" s="74">
        <v>517041.2</v>
      </c>
      <c r="X486" s="74">
        <v>517041.2</v>
      </c>
      <c r="Y486" s="69"/>
    </row>
    <row r="487" spans="1:25">
      <c r="A487" s="49"/>
      <c r="B487" s="47"/>
      <c r="C487" s="47"/>
      <c r="D487" s="47"/>
      <c r="E487" s="64"/>
      <c r="F487" s="64"/>
      <c r="G487" s="74"/>
      <c r="H487" s="74"/>
      <c r="I487" s="74"/>
      <c r="J487" s="74"/>
      <c r="K487" s="74"/>
      <c r="L487" s="74"/>
      <c r="M487" s="74"/>
      <c r="N487" s="74"/>
      <c r="O487" s="74"/>
      <c r="P487" s="69"/>
      <c r="Q487" s="69"/>
      <c r="R487" s="69"/>
      <c r="S487" s="74"/>
      <c r="T487" s="74"/>
      <c r="U487" s="74"/>
      <c r="V487" s="74"/>
      <c r="W487" s="74"/>
      <c r="X487" s="74"/>
      <c r="Y487" s="73"/>
    </row>
    <row r="488" spans="1:25">
      <c r="B488" s="53"/>
      <c r="C488" s="54"/>
      <c r="D488" s="55"/>
    </row>
    <row r="489" spans="1:25" s="40" customFormat="1" ht="87" customHeight="1">
      <c r="A489" s="317" t="s">
        <v>905</v>
      </c>
      <c r="B489" s="317"/>
      <c r="C489" s="317"/>
      <c r="D489" s="317"/>
      <c r="E489" s="317"/>
      <c r="F489" s="317"/>
      <c r="G489" s="317"/>
      <c r="H489" s="317"/>
      <c r="I489" s="317"/>
    </row>
    <row r="490" spans="1:25" s="40" customFormat="1" ht="22.5" customHeight="1">
      <c r="A490" s="57" t="s">
        <v>906</v>
      </c>
      <c r="B490" s="58"/>
      <c r="C490" s="58"/>
      <c r="D490" s="58"/>
      <c r="E490" s="58"/>
      <c r="F490" s="58"/>
      <c r="G490" s="59"/>
      <c r="H490" s="59"/>
      <c r="I490" s="59"/>
      <c r="J490" s="59"/>
    </row>
  </sheetData>
  <protectedRanges>
    <protectedRange sqref="H476:I480 K475:L480 K484:L484 G482:M482 G474:M474 H484:I484 K486:L487 H486:I487 H485:O485 S482 S474 V482 V474 S485:X485" name="Range24"/>
    <protectedRange sqref="H453:I453 H455:I456 K453:L453 K455:L456 H447:I449 K447:L449 G451:M451 G445:M445 N447 N453 S451 S445 T447 T453 V451 V445 W447 W453" name="Range22"/>
    <protectedRange sqref="H409:I410 H427:I427 K409:L410 K427:L427 K413:L414 K417:L423 H417:I423 H413:I414 G425:M425 G416:M416 G412:M412 S425 S416 S412 V425 V416 V412" name="Range20"/>
    <protectedRange sqref="H381:I381 H387:I387 H391:I391 K381:L381 K387:L387 K391:L391 H384:I384 K384:L384 G386:M386 G380:M380 G389:M389 S386 S380 S389 V386 V380 V389" name="Range18"/>
    <protectedRange sqref="G334:M334 G336:M336 S334 S336 V334 V336" name="Range16"/>
    <protectedRange sqref="H249:I249 H269:I269 H266:I266 H271:I271 K269:L269 K266:L266 K271:L271 K249:L249 G268:M268 G263:M263 G265:M265 G248:M248 G251:M251 S268 S263 S265 S248 S251 V268 V263 V265 V248 V251 H253:I261 K253:L261" name="Range12"/>
    <protectedRange sqref="H219:I219 H211:I216 K219:L219 K211:L216 G221:M221 G218:M218 O219 S221 S218 U219 V221 V218 X219" name="Range10"/>
    <protectedRange sqref="H182:I184 K182:L184 G181:M181 S181 V181" name="Range8"/>
    <protectedRange sqref="H143:I143 H146:I146 H149:I149 H152:I152 H157:I157 K157:L157 K143:L143 K146:L146 K149:L149 K152:L152 G156:M156 G154:M154 G151:M151 G148:M148 G145:M145 G142:M142 S156 S154 S151 S148 S145 S142 V156 V154 V151 V148 V145 V142" name="Range6"/>
    <protectedRange sqref="H109:I109 H112:I112 H118 H102:I103 H114:I115 K109:L109 K112:L112 K118 K114:L115 K102:L103 G111:M111 G108:M108 G106:M106 G117:M117 G104:M104 S111 S108 S106 S117 S104 V111 V108 V106 V117 V104" name="Range4"/>
    <protectedRange sqref="H48:I49 A43:F43 K55:L64 D18:D42 K48:L49 K18:L45 H18:I45 H55:I64 G47:M47 N40 S47 T40 V47 W40 G16:X16 Z43:HB43" name="Range2"/>
    <protectedRange sqref="H67:I67 H71:I72 H96:I96 H89:I90 H91 H88 H92:I93 H101:I102 K67:L67 K71:L72 K96:L96 K89:L90 K91 K88 K92:L93 K101:L102 K76:L86 H76:I86 G95:M95 G69:M69 G66:M66 G74:M74 G100:M100 G98:M98 S95 S69 S66 S74 S100 S98 V95 V69 V66 V74 V100 V98" name="Range3"/>
    <protectedRange sqref="H131:I133 H136:I136 H139:I140 H118:I118 K131:L133 K136:L136 K139:L140 K118:L118 H122:I126 K122:L126 G138:M138 G135:M135 G130:M130 G142:M142 G128:M128 G120:M120 S138 S135 S130 S142 S128 S120 V138 V135 V130 V142 V128 V120" name="Range5"/>
    <protectedRange sqref="H158:I158 H167 H160:I166 H168:I171 H173:I174 H176:I179 K158:L158 K167 K160:L166 K168:L171 K173:L174 K176:L179" name="Range7"/>
    <protectedRange sqref="H201:I201 H204:I207 H210:I210 K201:L201 K204:L207 K210:L210 G209:M209 G203:M203 G200:M200 S209 S203 S200 V209 V203 V200" name="Range9"/>
    <protectedRange sqref="H246:I246 H243:I243 H240:I240 K246:L246 K243:L243 K240:L240 I235:I237 K235:L237 G242:M242 G245:M245 G223:M223 G239:M239 S242 S245 S223 S239 V242 V245 V223 V239" name="Range11"/>
    <protectedRange sqref="H287:I287 H272:I274 K287:L287 K272:L274 K278:L284 H278:I284 H291:I303 K291:L303 G286:M286 G271:M271 G276:M276 G289:M289 S286 S271 S276 S289 V286 V271 V276 V289" name="Range13"/>
    <protectedRange sqref="H375:I378 H348:I348 K375:L378 K348:L348 K354:L354 H354:I354 K356:L357 K383:L383 K397:L397 H352:I352 K352:L352 K359:L366 H362:I366 H368:I372 K368:L372 G374:M374 N368:N369 O370 S374 T368:T369 V374 W368:W369" name="Range17"/>
    <protectedRange sqref="H405:I406 K405:L406 H398:I402 K398:L402 G395:M395 G404:M404 G408:M408 G393:M393 S395 S404 S408 S393 V395 V404 V408 V393" name="Range19"/>
    <protectedRange sqref="H430:I430 H439:I440 H443:I443 H434:I434 K439:L440 K443:L443 K430:L430 K434:L434 G442:M442 G438:M438 G436:M436 G445:M445 G429:M429 G432:M432 S442 S438 S436 S445 S429 S432 V442 V438 V436 V445 V429 V432" name="Range21"/>
    <protectedRange sqref="H471:I471 K471:L471 H465:I468 K465:L468 G472:M472 G470:M470 G458:M458 G463:M463 S472 S470 S458 S463 V472 V470 V458 V463 H460:I461 K460:L461 N460:N461 T460:T461 W460:W461" name="Range23"/>
    <protectedRange sqref="I7" name="Range25_1"/>
    <protectedRange sqref="N484:O484 N482:O482 N474:O480 N486:O487 T484:U484 T482:U482 T474:U480 T486:U487 W484:X484 W482:X482 W474:X480 W486:X487" name="Range24_1"/>
    <protectedRange sqref="O453 N455:O456 N448:O449 N451:O451 N445:O445 O447 U453 T455:U456 T448:U449 T451:U451 T445:U445 U447 X453 W455:X456 W448:X449 W451:X451 W445:X445 X447" name="Range22_1"/>
    <protectedRange sqref="N409:O410 N427:O427 N425:O425 N416:O423 N412:O414 T409:U410 T427:U427 T425:U425 T416:U423 T412:U414 W409:X410 W427:X427 W425:X425 W416:X423 W412:X414" name="Range20_1"/>
    <protectedRange sqref="N391:O391 N384:O384 N380:O381 N386:O387 N389:O389 T391:U391 T384:U384 T380:U381 T386:U387 T389:U389 W391:X391 W384:X384 W380:X381 W386:X387 W389:X389" name="Range18_1"/>
    <protectedRange sqref="N334:O334 N336:O336 T334:U334 T336:U336 W334:X334 W336:X336" name="Range16_1"/>
    <protectedRange sqref="N271:O271 N268:O269 N263:O263 N265:O266 N248:O249 N251:O251 T271:U271 T268:U269 T263:U263 T265:U266 T248:U249 T251:U251 W271:X271 W268:X269 W263:X263 W265:X266 W248:X249 W251:X251 T253:U261 N253:O261 W253:X261" name="Range12_1"/>
    <protectedRange sqref="N211:O216 N221:O221 N218:O218 N219 T211:U216 T221:U221 T218:U218 T219 W211:X216 W221:X221 W218:X218 W219" name="Range10_1"/>
    <protectedRange sqref="N181:O184 T181:U184 W181:X184" name="Range8_1"/>
    <protectedRange sqref="N156:O157 N154:O154 N151:O152 N148:O149 N145:O146 N142:O143 T156:U157 T154:U154 T151:U152 T148:U149 T145:U146 T142:U143 W156:X157 W154:X154 W151:X152 W148:X149 W145:X146 W142:X143" name="Range6_1"/>
    <protectedRange sqref="N118 N114:O115 N111:O112 N108:O109 N106:O106 N117:O117 N102:O104 T118 T114:U115 T111:U112 T108:U109 T106:U106 T117:U117 T102:U104 W118 W114:X115 W111:X112 W108:X109 W106:X106 W117:X117 W102:X104" name="Range4_1"/>
    <protectedRange sqref="N18:O39 N55:O64 N47:O49 N41:O45 O40 T18:U39 T55:U64 T47:U49 T41:U45 U40 W55:X64 W47:X49 W41:X45 X40 W18:X39" name="Range2_1"/>
    <protectedRange sqref="N71:O72 N89:O90 N91 N88 N92:O93 N76:O86 N95:O96 N69:O69 N66:O67 N74:O74 N100:O102 N98:O98 T71:U72 T89:U90 T91 T88 T92:U93 T76:U86 T95:U96 T69:U69 T66:U67 T74:U74 T100:U102 T98:U98 W71:X72 W89:X90 W91 W88 W92:X93 W76:X86 W95:X96 W69:X69 W66:X67 W74:X74 W100:X102 W98:X98" name="Range3_1"/>
    <protectedRange sqref="N118:O118 N122:O126 N138:O140 N135:O136 N130:O133 N142:O142 N128:O128 N120:O120 T118:U118 T122:U126 T138:U140 T135:U136 T130:U133 T142:U142 T128:U128 T120:U120 W118:X118 W122:X126 W138:X140 W135:X136 W130:X133 W142:X142 W128:X128 W120:X120" name="Range5_1"/>
    <protectedRange sqref="N158:O158 N167 N160:O166 N168:O171 N173:O174 N176:O179 T158:U158 T167 T160:U166 T168:U171 T173:U174 T176:U179 W158:X158 W167 W160:X166 W168:X171 W173:X174 W176:X179" name="Range7_1"/>
    <protectedRange sqref="N209:O210 N203:O207 N200:O201 T209:U210 T203:U207 T200:U201 W209:X210 W203:X207 W200:X201" name="Range9_1"/>
    <protectedRange sqref="N235:O237 N242:O243 N245:O246 N223:O223 N239:O240 T235:U237 T242:U243 T245:U246 T223:U223 T239:U240 W235:X237 W242:X243 W245:X246 W223:X223 W239:X240" name="Range11_1"/>
    <protectedRange sqref="N278:O284 N291:O303 N286:O287 N271:O274 N276:O276 N289:O289 T278:U284 T291:U300 T286:U287 T271:U274 T276:U276 T289:U289 W278:X284 W286:X287 W271:X274 W276:X276 W289:X289 T301:T303 W301:W303 W291:X300" name="Range13_1"/>
    <protectedRange sqref="N348:O348 N354:O354 N356:O357 N383:O383 O397 N352:O352 N371:O372 N374:O378 O368:O369 N370 T348:U348 T354:U354 T356:U357 T359:U366 T383:U383 U397 T352:U352 T372:U372 T374:U378 U368:U369 W348:X348 W354:X354 W357:X357 W383:X383 W352:X352 W372:X372 W374:X378 X368:X369 T370:T371 W370:W371 W359 W356 W360:X366 N359:O366" name="Range17_1"/>
    <protectedRange sqref="N398:O402 N395:O395 N404:O406 N408:O408 N393:O393 T398:U402 T395:U395 T404:U406 T408:U408 T393:U393 W398:X402 W395:X395 W404:X406 W408:X408 W393:X393" name="Range19_1"/>
    <protectedRange sqref="N434:O434 N442:O443 N438:O440 N436:O436 N445:O445 N429:O430 N432:O432 T434:U434 T442:U443 T438:U440 T436:U436 T445:U445 T429:U430 T432:U432 W434:X434 W442:X443 W438:X440 W436:X436 W445:X445 W429:X430 W432:X432" name="Range21_1"/>
    <protectedRange sqref="N465:O468 N470:O472 N458:O458 N463:O463 T465:U468 T470:U472 T458:U458 T463:U463 W465:X468 W470:X472 W458:X458 W463:X463 O460:O461 U460:U461 X460:X461" name="Range23_1"/>
    <protectedRange sqref="N397 T397 W397" name="Range17_2"/>
    <protectedRange sqref="X370 U370" name="Range17_3"/>
    <protectedRange sqref="X301:X303 U301:U303" name="Range13_1_1"/>
    <protectedRange sqref="X371 U371" name="Range17_1_1"/>
  </protectedRanges>
  <autoFilter ref="A11:Y486"/>
  <mergeCells count="27">
    <mergeCell ref="Q9:R9"/>
    <mergeCell ref="E8:E10"/>
    <mergeCell ref="G8:I8"/>
    <mergeCell ref="J8:L8"/>
    <mergeCell ref="A489:I489"/>
    <mergeCell ref="G9:G10"/>
    <mergeCell ref="H9:I9"/>
    <mergeCell ref="V9:V10"/>
    <mergeCell ref="A6:Y6"/>
    <mergeCell ref="F8:F10"/>
    <mergeCell ref="A8:A10"/>
    <mergeCell ref="B8:B10"/>
    <mergeCell ref="C8:C10"/>
    <mergeCell ref="D8:D10"/>
    <mergeCell ref="Y9:Y10"/>
    <mergeCell ref="W9:X9"/>
    <mergeCell ref="P9:P10"/>
    <mergeCell ref="V8:X8"/>
    <mergeCell ref="J9:J10"/>
    <mergeCell ref="K9:L9"/>
    <mergeCell ref="M9:M10"/>
    <mergeCell ref="N9:O9"/>
    <mergeCell ref="S9:S10"/>
    <mergeCell ref="T9:U9"/>
    <mergeCell ref="M8:O8"/>
    <mergeCell ref="P8:R8"/>
    <mergeCell ref="S8:U8"/>
  </mergeCells>
  <pageMargins left="0.2" right="0.2" top="0.25" bottom="0.25" header="0" footer="0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2</vt:lpstr>
      <vt:lpstr>3</vt:lpstr>
      <vt:lpstr>4</vt:lpstr>
      <vt:lpstr>5</vt:lpstr>
      <vt:lpstr>6</vt:lpstr>
      <vt:lpstr>7</vt:lpstr>
      <vt:lpstr>8</vt:lpstr>
      <vt:lpstr>'4'!Print_Area</vt:lpstr>
      <vt:lpstr>'5'!Print_Area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Hetum Hamamchyan</dc:creator>
  <cp:lastModifiedBy>user_2</cp:lastModifiedBy>
  <cp:lastPrinted>2023-08-25T09:52:27Z</cp:lastPrinted>
  <dcterms:created xsi:type="dcterms:W3CDTF">2022-06-16T10:33:45Z</dcterms:created>
  <dcterms:modified xsi:type="dcterms:W3CDTF">2023-08-31T12:31:34Z</dcterms:modified>
</cp:coreProperties>
</file>